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170" windowHeight="6660" activeTab="0"/>
  </bookViews>
  <sheets>
    <sheet name="A - Sample pretreatment" sheetId="1" r:id="rId1"/>
    <sheet name="B - Quartz cleaning" sheetId="2" r:id="rId2"/>
    <sheet name="C - Chemical Separation" sheetId="3" r:id="rId3"/>
    <sheet name="D - AMS targets and loading" sheetId="4" r:id="rId4"/>
    <sheet name="Surface Ages" sheetId="5" r:id="rId5"/>
    <sheet name="Erosion Rates" sheetId="6" r:id="rId6"/>
    <sheet name="Expected AMS Ratios" sheetId="7" r:id="rId7"/>
  </sheets>
  <definedNames/>
  <calcPr fullCalcOnLoad="1"/>
</workbook>
</file>

<file path=xl/sharedStrings.xml><?xml version="1.0" encoding="utf-8"?>
<sst xmlns="http://schemas.openxmlformats.org/spreadsheetml/2006/main" count="297" uniqueCount="217">
  <si>
    <t>Sample Name</t>
  </si>
  <si>
    <t>Description</t>
  </si>
  <si>
    <t>Comments</t>
  </si>
  <si>
    <t>Qtz Mass used for analyses (g)</t>
  </si>
  <si>
    <t>Be carrier weight (g)</t>
  </si>
  <si>
    <t>Be carrier (mg)</t>
  </si>
  <si>
    <t>Al</t>
  </si>
  <si>
    <t>Be</t>
  </si>
  <si>
    <t>total mass in 15 ml LDPE (g)</t>
  </si>
  <si>
    <t>Be carrier concentration (mg/g)</t>
  </si>
  <si>
    <t>60 ml LDPE Tare (g) 225D</t>
  </si>
  <si>
    <t>Samplename</t>
  </si>
  <si>
    <t>Initial weight [g]</t>
  </si>
  <si>
    <t>Total weight after crushing and sieving [g]</t>
  </si>
  <si>
    <r>
      <t xml:space="preserve">Weight of 125-250 </t>
    </r>
    <r>
      <rPr>
        <sz val="10"/>
        <rFont val="Symbol"/>
        <family val="1"/>
      </rPr>
      <t>m</t>
    </r>
    <r>
      <rPr>
        <sz val="10"/>
        <rFont val="Arial"/>
        <family val="0"/>
      </rPr>
      <t>m fraction [g]</t>
    </r>
  </si>
  <si>
    <r>
      <t xml:space="preserve">Weight of 500-710 </t>
    </r>
    <r>
      <rPr>
        <sz val="10"/>
        <rFont val="Symbol"/>
        <family val="1"/>
      </rPr>
      <t>m</t>
    </r>
    <r>
      <rPr>
        <sz val="10"/>
        <rFont val="Arial"/>
        <family val="0"/>
      </rPr>
      <t>m fraction [g]</t>
    </r>
  </si>
  <si>
    <r>
      <t xml:space="preserve">Weight of 250-500 </t>
    </r>
    <r>
      <rPr>
        <b/>
        <sz val="10"/>
        <rFont val="Symbol"/>
        <family val="1"/>
      </rPr>
      <t>m</t>
    </r>
    <r>
      <rPr>
        <b/>
        <sz val="10"/>
        <rFont val="Arial"/>
        <family val="0"/>
      </rPr>
      <t>m fraction [g]</t>
    </r>
  </si>
  <si>
    <t>Name:</t>
  </si>
  <si>
    <t>Date:</t>
  </si>
  <si>
    <t>A1.1 - rock crushing, sieving</t>
  </si>
  <si>
    <t>A1.2 -magnetic separation (Frantz)</t>
  </si>
  <si>
    <t>Date rock crushing/sieving started</t>
  </si>
  <si>
    <t>Date magnetic separation started</t>
  </si>
  <si>
    <r>
      <t xml:space="preserve">Initial weight </t>
    </r>
    <r>
      <rPr>
        <i/>
        <sz val="10"/>
        <rFont val="Arial"/>
        <family val="0"/>
      </rPr>
      <t xml:space="preserve">(250-500 </t>
    </r>
    <r>
      <rPr>
        <i/>
        <sz val="10"/>
        <rFont val="Symbol"/>
        <family val="1"/>
      </rPr>
      <t>m</t>
    </r>
    <r>
      <rPr>
        <i/>
        <sz val="10"/>
        <rFont val="Arial"/>
        <family val="0"/>
      </rPr>
      <t>m fraction)</t>
    </r>
    <r>
      <rPr>
        <sz val="10"/>
        <rFont val="Arial"/>
        <family val="0"/>
      </rPr>
      <t xml:space="preserve"> [g]</t>
    </r>
  </si>
  <si>
    <t>Weight of non-magnetic fraction [g]</t>
  </si>
  <si>
    <t>Weight of magnetic fraction [g]</t>
  </si>
  <si>
    <t>A1.3 -Heavy liquid separation (SPT)</t>
  </si>
  <si>
    <t>Date heavy-liquid separation started</t>
  </si>
  <si>
    <t>Weight of heavy fraction [g]</t>
  </si>
  <si>
    <t>Weight of light fraction [g]</t>
  </si>
  <si>
    <t>Internal Lab #</t>
  </si>
  <si>
    <t>Be carrier information</t>
  </si>
  <si>
    <t>Be carrier name:</t>
  </si>
  <si>
    <t>Be carrier producer:</t>
  </si>
  <si>
    <t>Be-carrier concentration (mg/g):</t>
  </si>
  <si>
    <t>Be carrier bottle weight before use (g):</t>
  </si>
  <si>
    <t>Be carrier bottle weight after use (g):</t>
  </si>
  <si>
    <t>Amount for 0.3 mg Be carrier (g):</t>
  </si>
  <si>
    <t>Amount for 0.5 mg Be carrier (g):</t>
  </si>
  <si>
    <t>C.3 - Measuring Al in a Total Sample Aliquot (TSA)</t>
  </si>
  <si>
    <t>C.2 and C.3 - Quartz dissolution and adding of Be carrier and Measuring Al in a Total Sample Aliquot (TSA)</t>
  </si>
  <si>
    <t>corrected Qtz Mass used for analyses (g)</t>
  </si>
  <si>
    <t>15/50mL Falcon Tb. Tare weight (g)</t>
  </si>
  <si>
    <t>15/50mL Falcon Tb. w/ undiss. material (g)</t>
  </si>
  <si>
    <t>unddissolved material (g)</t>
  </si>
  <si>
    <t>Full 60mL LDPE  (g) 225D</t>
  </si>
  <si>
    <t>Mass of sample in 60mL LDPE (g) 225D</t>
  </si>
  <si>
    <t>Full 60 mL LDPE (g) &gt;Aliquot 225D</t>
  </si>
  <si>
    <t>Mass 60 mL LDPE (g) &gt;Aliquot 225D</t>
  </si>
  <si>
    <t>Aliquot mass in 15 mL LDPE (g)</t>
  </si>
  <si>
    <t>empty 15 mL w/ lid LDPE Tare (g)</t>
  </si>
  <si>
    <t>full 15 mL w/ lid LDPE  (g)</t>
  </si>
  <si>
    <r>
      <t>H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0 (milli-Q) mass in LDPE (g)</t>
    </r>
  </si>
  <si>
    <t>sugg. aliq. based on PSA for 8mL milliQ (g)</t>
  </si>
  <si>
    <t>Total Sample Aliquot (TSA) Al ICP (ppm)</t>
  </si>
  <si>
    <t>Part Sample Aliquot (PSA) Al ICP (ppm)</t>
  </si>
  <si>
    <t>60mL LDPE sample bottle ICP Al (ppm)</t>
  </si>
  <si>
    <t>mg Al in 60mL LDPE (mg)</t>
  </si>
  <si>
    <t>Total Sample Aliquot (TSA) Ti ICP (ppm)</t>
  </si>
  <si>
    <t>mg Ti in 60mL LDPE (mg)</t>
  </si>
  <si>
    <t>mg Be in 60mL LDPE (mg)</t>
  </si>
  <si>
    <t>Total Sample Aliquot (TSA) Be ICP (ppm)</t>
  </si>
  <si>
    <t>Qtz crucible with BeO (g)</t>
  </si>
  <si>
    <t>BeO (g)</t>
  </si>
  <si>
    <t>Ag in Qtz vial (g)</t>
  </si>
  <si>
    <t>Qtz crucible with grinded Al+Ag (g)</t>
  </si>
  <si>
    <t>%-Ag in sample (%)</t>
  </si>
  <si>
    <t>Qtz crucible with grinded Be+Nb (g)</t>
  </si>
  <si>
    <t>Nb in Qtz vial (g)</t>
  </si>
  <si>
    <t>%-Nb in sample (%)</t>
  </si>
  <si>
    <t>D.1 and D.2 - Drying Al+Be samples in dry bath and Burning samples in the tube furnace</t>
  </si>
  <si>
    <t>empty Be Qtz crucible Tare 225D (g)</t>
  </si>
  <si>
    <t>empty Al Qtz crucible Tare 225D (g)</t>
  </si>
  <si>
    <r>
      <t>Qtz crucible with Al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 xml:space="preserve"> (g)</t>
    </r>
  </si>
  <si>
    <r>
      <t xml:space="preserve"> Al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 xml:space="preserve"> (g)</t>
    </r>
  </si>
  <si>
    <t>B.1 Hydrochloric Acid bath</t>
  </si>
  <si>
    <t>Weight after part A (g)</t>
  </si>
  <si>
    <t>Weight after 3 US (g)</t>
  </si>
  <si>
    <t>Weight used for 1:1 HCl (g) 1st run</t>
  </si>
  <si>
    <t>Weight used for 1:1 HCl (g) 2nd run</t>
  </si>
  <si>
    <t>Weight used for 1:1 HCl (g) 3rd run</t>
  </si>
  <si>
    <t>Total weight after 1:1 HCl (g)</t>
  </si>
  <si>
    <r>
      <t>B.2 Leeching in 1% HF / 1% HNO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</si>
  <si>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>Date</t>
  </si>
  <si>
    <t>Canisters (#)</t>
  </si>
  <si>
    <t>Start Time (XX:YY)</t>
  </si>
  <si>
    <t>End Time (XX:YY)</t>
  </si>
  <si>
    <t>Weight for US runs (g)</t>
  </si>
  <si>
    <t>% lost (%)</t>
  </si>
  <si>
    <r>
      <t>1</t>
    </r>
    <r>
      <rPr>
        <b/>
        <vertAlign val="superscript"/>
        <sz val="9"/>
        <rFont val="Arial"/>
        <family val="2"/>
      </rPr>
      <t>st</t>
    </r>
    <r>
      <rPr>
        <b/>
        <sz val="9"/>
        <rFont val="Arial"/>
        <family val="2"/>
      </rPr>
      <t xml:space="preserve"> Ultrasonic (US) run</t>
    </r>
  </si>
  <si>
    <r>
      <t>2</t>
    </r>
    <r>
      <rPr>
        <b/>
        <vertAlign val="superscript"/>
        <sz val="9"/>
        <rFont val="Arial"/>
        <family val="2"/>
      </rPr>
      <t>nd</t>
    </r>
    <r>
      <rPr>
        <b/>
        <sz val="9"/>
        <rFont val="Arial"/>
        <family val="2"/>
      </rPr>
      <t xml:space="preserve"> Ultrasonic (US) run</t>
    </r>
  </si>
  <si>
    <r>
      <t>3</t>
    </r>
    <r>
      <rPr>
        <b/>
        <vertAlign val="superscript"/>
        <sz val="9"/>
        <rFont val="Arial"/>
        <family val="2"/>
      </rPr>
      <t>rd</t>
    </r>
    <r>
      <rPr>
        <b/>
        <sz val="9"/>
        <rFont val="Arial"/>
        <family val="2"/>
      </rPr>
      <t xml:space="preserve"> Ultrasonic (US) run</t>
    </r>
  </si>
  <si>
    <r>
      <t>4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Ultrasonic (US) run</t>
    </r>
  </si>
  <si>
    <r>
      <t>W. for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US run (g)</t>
    </r>
  </si>
  <si>
    <r>
      <t>Weight after 1</t>
    </r>
    <r>
      <rPr>
        <vertAlign val="superscript"/>
        <sz val="9"/>
        <rFont val="Arial"/>
        <family val="2"/>
      </rPr>
      <t>st</t>
    </r>
    <r>
      <rPr>
        <sz val="9"/>
        <rFont val="Arial"/>
        <family val="2"/>
      </rPr>
      <t xml:space="preserve"> US run (g)</t>
    </r>
  </si>
  <si>
    <r>
      <t>W. for 2</t>
    </r>
    <r>
      <rPr>
        <vertAlign val="superscript"/>
        <sz val="9"/>
        <rFont val="Arial"/>
        <family val="2"/>
      </rPr>
      <t>nd</t>
    </r>
    <r>
      <rPr>
        <sz val="9"/>
        <rFont val="Arial"/>
        <family val="2"/>
      </rPr>
      <t xml:space="preserve"> US run (g)</t>
    </r>
  </si>
  <si>
    <r>
      <t>Weight after 2</t>
    </r>
    <r>
      <rPr>
        <vertAlign val="superscript"/>
        <sz val="9"/>
        <rFont val="Arial"/>
        <family val="2"/>
      </rPr>
      <t>nd</t>
    </r>
    <r>
      <rPr>
        <sz val="9"/>
        <rFont val="Arial"/>
        <family val="2"/>
      </rPr>
      <t xml:space="preserve"> US run (g)</t>
    </r>
  </si>
  <si>
    <r>
      <t>W. for 3</t>
    </r>
    <r>
      <rPr>
        <vertAlign val="superscript"/>
        <sz val="9"/>
        <rFont val="Arial"/>
        <family val="2"/>
      </rPr>
      <t>rd</t>
    </r>
    <r>
      <rPr>
        <sz val="9"/>
        <rFont val="Arial"/>
        <family val="2"/>
      </rPr>
      <t xml:space="preserve"> US run (g)</t>
    </r>
  </si>
  <si>
    <r>
      <t>Weight after 3</t>
    </r>
    <r>
      <rPr>
        <vertAlign val="superscript"/>
        <sz val="9"/>
        <rFont val="Arial"/>
        <family val="2"/>
      </rPr>
      <t>rd</t>
    </r>
    <r>
      <rPr>
        <sz val="9"/>
        <rFont val="Arial"/>
        <family val="2"/>
      </rPr>
      <t xml:space="preserve"> US run (g)</t>
    </r>
  </si>
  <si>
    <r>
      <t>W. for 4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US run (g)</t>
    </r>
  </si>
  <si>
    <r>
      <t>Weight after 4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US run (g)</t>
    </r>
  </si>
  <si>
    <r>
      <t>5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Ultrasonic (US) run</t>
    </r>
  </si>
  <si>
    <r>
      <t>W. for 5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US run (g)</t>
    </r>
  </si>
  <si>
    <r>
      <t>Weight after 5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US run (g)</t>
    </r>
  </si>
  <si>
    <t>Weight after final US runs (g)</t>
  </si>
  <si>
    <t>% lost during US cleaning (%)</t>
  </si>
  <si>
    <t>C.1 - Measuring Al in the Part Sample Aliquot (PSA)</t>
  </si>
  <si>
    <t>Qtz mass used for PSA analyses (g)</t>
  </si>
  <si>
    <t>empty 15mL HDPE bottle Tare (g)</t>
  </si>
  <si>
    <t>full 15mL HDPE bottle (g)</t>
  </si>
  <si>
    <t>mass in 15mL HDPE bottle (g)</t>
  </si>
  <si>
    <t>ICP Al measurement (ppm)</t>
  </si>
  <si>
    <t xml:space="preserve">Aliquot Al concentration (ppm) </t>
  </si>
  <si>
    <t>sample mass for quartz dissolution (g)</t>
  </si>
  <si>
    <t>preliminary amount of Al in sample (mg)</t>
  </si>
  <si>
    <t>Mean Basin Elevation (m asl)</t>
  </si>
  <si>
    <r>
      <t>9Be carrier [atoms mg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]:</t>
    </r>
  </si>
  <si>
    <r>
      <t>Al [atoms mg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]:</t>
    </r>
  </si>
  <si>
    <t>Determining the amount of material needed for successful Erosion-Rate Measurements</t>
  </si>
  <si>
    <r>
      <t xml:space="preserve">Attenuation factor </t>
    </r>
    <r>
      <rPr>
        <sz val="9"/>
        <rFont val="Symbol"/>
        <family val="1"/>
      </rPr>
      <t>L</t>
    </r>
    <r>
      <rPr>
        <sz val="9"/>
        <rFont val="Arial"/>
        <family val="2"/>
      </rPr>
      <t xml:space="preserve"> [g cm</t>
    </r>
    <r>
      <rPr>
        <vertAlign val="superscript"/>
        <sz val="9"/>
        <rFont val="Arial"/>
        <family val="2"/>
      </rPr>
      <t>-2</t>
    </r>
    <r>
      <rPr>
        <sz val="9"/>
        <rFont val="Arial"/>
        <family val="2"/>
      </rPr>
      <t>]</t>
    </r>
  </si>
  <si>
    <r>
      <t>l</t>
    </r>
    <r>
      <rPr>
        <sz val="9"/>
        <rFont val="Arial"/>
        <family val="2"/>
      </rPr>
      <t xml:space="preserve"> half-Life 10Be [yr]:</t>
    </r>
  </si>
  <si>
    <r>
      <t>l</t>
    </r>
    <r>
      <rPr>
        <sz val="9"/>
        <rFont val="Arial"/>
        <family val="2"/>
      </rPr>
      <t xml:space="preserve"> half-Life 26Al [yr]:</t>
    </r>
  </si>
  <si>
    <r>
      <t>Bulk Density for Qtz-rocks [kg 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] [g cm-3]:</t>
    </r>
  </si>
  <si>
    <t>Constants (adjust for each batch)</t>
  </si>
  <si>
    <r>
      <t>Be</t>
    </r>
    <r>
      <rPr>
        <sz val="9"/>
        <rFont val="Arial"/>
        <family val="2"/>
      </rPr>
      <t xml:space="preserve"> production rate (g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yr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</si>
  <si>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r>
      <t>Al</t>
    </r>
    <r>
      <rPr>
        <sz val="9"/>
        <rFont val="Arial"/>
        <family val="2"/>
      </rPr>
      <t xml:space="preserve"> production rate (g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yr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</si>
  <si>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t>sample size (g)</t>
  </si>
  <si>
    <t>% loss during cleaning + leeching (%)</t>
  </si>
  <si>
    <t>assumed Basin-lowering rate (mm/yr)</t>
  </si>
  <si>
    <t>10Be/9Be ratio (bkgd-corrected) aim:</t>
  </si>
  <si>
    <r>
      <t>9</t>
    </r>
    <r>
      <rPr>
        <b/>
        <sz val="9"/>
        <rFont val="Arial"/>
        <family val="2"/>
      </rPr>
      <t>Be</t>
    </r>
    <r>
      <rPr>
        <sz val="9"/>
        <rFont val="Arial"/>
        <family val="2"/>
      </rPr>
      <t xml:space="preserve"> carrier (mg)</t>
    </r>
  </si>
  <si>
    <r>
      <t>Al</t>
    </r>
    <r>
      <rPr>
        <sz val="9"/>
        <rFont val="Arial"/>
        <family val="2"/>
      </rPr>
      <t xml:space="preserve"> conc. (Part Sample Aliquot, PSA) (ppm)</t>
    </r>
  </si>
  <si>
    <r>
      <t xml:space="preserve">min. </t>
    </r>
    <r>
      <rPr>
        <b/>
        <sz val="9"/>
        <rFont val="Arial"/>
        <family val="2"/>
      </rPr>
      <t>Al</t>
    </r>
    <r>
      <rPr>
        <sz val="9"/>
        <rFont val="Arial"/>
        <family val="2"/>
      </rPr>
      <t xml:space="preserve"> concentration (ppm)</t>
    </r>
  </si>
  <si>
    <r>
      <t xml:space="preserve">expected 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Be/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Be ratio</t>
    </r>
  </si>
  <si>
    <r>
      <t xml:space="preserve">expected </t>
    </r>
    <r>
      <rPr>
        <vertAlign val="superscript"/>
        <sz val="9"/>
        <rFont val="Arial"/>
        <family val="2"/>
      </rPr>
      <t>27</t>
    </r>
    <r>
      <rPr>
        <sz val="9"/>
        <rFont val="Arial"/>
        <family val="2"/>
      </rPr>
      <t>Al/</t>
    </r>
    <r>
      <rPr>
        <vertAlign val="superscript"/>
        <sz val="9"/>
        <rFont val="Arial"/>
        <family val="2"/>
      </rPr>
      <t>26</t>
    </r>
    <r>
      <rPr>
        <sz val="9"/>
        <rFont val="Arial"/>
        <family val="2"/>
      </rPr>
      <t>Al ratio</t>
    </r>
  </si>
  <si>
    <t>Notes:</t>
  </si>
  <si>
    <t>- Use your favourite algorithms/scheme/method for the production rate calculation</t>
  </si>
  <si>
    <t>- Aluminum amount (Al amount) should not exceed 25g, otherwise ion-exchange column chemistry become more complicated. Generally, the less Aluminum the better.</t>
  </si>
  <si>
    <t>- % loss indicates how much material is beeing lost during processing (cleaning, leeching) AND includes loss of non-quartz material</t>
  </si>
  <si>
    <t>27Al/26Al ratio (bkgd-corrected) aim:</t>
  </si>
  <si>
    <t>- You should not use less than 0.2 mg of 9Be carrier. Generally, 0.3 or 0.5 mg are used - the more, the easier is chemistry</t>
  </si>
  <si>
    <r>
      <t>Be</t>
    </r>
    <r>
      <rPr>
        <sz val="9"/>
        <rFont val="Arial"/>
        <family val="2"/>
      </rPr>
      <t xml:space="preserve"> amount Quartz sample for chemical proc.: C (g)</t>
    </r>
  </si>
  <si>
    <r>
      <t>Be</t>
    </r>
    <r>
      <rPr>
        <sz val="9"/>
        <rFont val="Arial"/>
        <family val="2"/>
      </rPr>
      <t xml:space="preserve"> amount Quartz sample to start Part B (g)</t>
    </r>
  </si>
  <si>
    <t>- The calculated 'Be amount Quartz sample for chemical separation (g)' are a MINIMUM amount that you should start working with for Part C (Chemical Separation, Qtz, dissolution, Ion-exchange columns). I suggest using more when appropriate.</t>
  </si>
  <si>
    <t>- Similarily, 'Be amount Quartz sample to start Part B (g)' indicate how much material you should use to start your Quartz cleaning (HCl, leeching steps) with.</t>
  </si>
  <si>
    <r>
      <t>Al</t>
    </r>
    <r>
      <rPr>
        <sz val="9"/>
        <rFont val="Arial"/>
        <family val="2"/>
      </rPr>
      <t xml:space="preserve"> amount in calc. qtz sample (mg)</t>
    </r>
  </si>
  <si>
    <r>
      <t>Al</t>
    </r>
    <r>
      <rPr>
        <sz val="9"/>
        <rFont val="Arial"/>
        <family val="2"/>
      </rPr>
      <t xml:space="preserve"> amount in qtz sample (mg)</t>
    </r>
  </si>
  <si>
    <t>Cosmogenic Nuclide Samples, Quartz Sand Calculator for Erosion Rate Measurements</t>
  </si>
  <si>
    <t>Cosmogenic Nuclide Samples, Part D: AMS target loading</t>
  </si>
  <si>
    <t>Cosmogenic Nuclide Samples, Part C: Chemical Separation</t>
  </si>
  <si>
    <t>Cosmogenic Nuclide Samples, Part B: Quartz cleaning and leeching</t>
  </si>
  <si>
    <t>Cosmogenic Nuclide Samples, Part A: Sample pretreatment</t>
  </si>
  <si>
    <t>Expected Ratios for cosmogenic nucleid samples</t>
  </si>
  <si>
    <t>Cosmogenic Nuclide Samples, Simple Surface-Age calculator</t>
  </si>
  <si>
    <t>10Be (atoms)</t>
  </si>
  <si>
    <t>9Be carrier (mg)</t>
  </si>
  <si>
    <t>9Be (atoms)</t>
  </si>
  <si>
    <t>Al from ICP (ppm)</t>
  </si>
  <si>
    <r>
      <t>26</t>
    </r>
    <r>
      <rPr>
        <sz val="10"/>
        <rFont val="Arial"/>
        <family val="0"/>
      </rPr>
      <t>Al (atoms)</t>
    </r>
  </si>
  <si>
    <r>
      <t>27Al [atoms mg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]:</t>
    </r>
  </si>
  <si>
    <r>
      <t>Be prod. rate (atoms g</t>
    </r>
    <r>
      <rPr>
        <vertAlign val="superscript"/>
        <sz val="9"/>
        <rFont val="Arial"/>
        <family val="0"/>
      </rPr>
      <t>-1</t>
    </r>
    <r>
      <rPr>
        <sz val="9"/>
        <rFont val="Arial"/>
        <family val="0"/>
      </rPr>
      <t xml:space="preserve"> yr</t>
    </r>
    <r>
      <rPr>
        <vertAlign val="superscript"/>
        <sz val="9"/>
        <rFont val="Arial"/>
        <family val="0"/>
      </rPr>
      <t>-1</t>
    </r>
    <r>
      <rPr>
        <sz val="9"/>
        <rFont val="Arial"/>
        <family val="0"/>
      </rPr>
      <t>)</t>
    </r>
  </si>
  <si>
    <r>
      <t>Al prod. rate (atoms g</t>
    </r>
    <r>
      <rPr>
        <vertAlign val="superscript"/>
        <sz val="9"/>
        <rFont val="Arial"/>
        <family val="0"/>
      </rPr>
      <t>-1</t>
    </r>
    <r>
      <rPr>
        <sz val="9"/>
        <rFont val="Arial"/>
        <family val="0"/>
      </rPr>
      <t xml:space="preserve"> yr</t>
    </r>
    <r>
      <rPr>
        <vertAlign val="superscript"/>
        <sz val="9"/>
        <rFont val="Arial"/>
        <family val="0"/>
      </rPr>
      <t>-1</t>
    </r>
    <r>
      <rPr>
        <sz val="9"/>
        <rFont val="Arial"/>
        <family val="0"/>
      </rPr>
      <t>)</t>
    </r>
  </si>
  <si>
    <r>
      <t>27</t>
    </r>
    <r>
      <rPr>
        <sz val="10"/>
        <rFont val="Arial"/>
        <family val="0"/>
      </rPr>
      <t>Al (atoms 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</si>
  <si>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r>
      <t>expected</t>
    </r>
    <r>
      <rPr>
        <vertAlign val="superscript"/>
        <sz val="10"/>
        <rFont val="Arial"/>
        <family val="2"/>
      </rPr>
      <t xml:space="preserve"> 10</t>
    </r>
    <r>
      <rPr>
        <sz val="10"/>
        <rFont val="Arial"/>
        <family val="2"/>
      </rPr>
      <t>Be/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Be ratio</t>
    </r>
  </si>
  <si>
    <r>
      <t>expected</t>
    </r>
    <r>
      <rPr>
        <vertAlign val="superscript"/>
        <sz val="10"/>
        <rFont val="Arial"/>
        <family val="2"/>
      </rPr>
      <t xml:space="preserve"> 26</t>
    </r>
    <r>
      <rPr>
        <sz val="10"/>
        <rFont val="Arial"/>
        <family val="2"/>
      </rPr>
      <t>Al/</t>
    </r>
    <r>
      <rPr>
        <vertAlign val="superscript"/>
        <sz val="10"/>
        <rFont val="Arial"/>
        <family val="2"/>
      </rPr>
      <t>27</t>
    </r>
    <r>
      <rPr>
        <sz val="10"/>
        <rFont val="Arial"/>
        <family val="2"/>
      </rPr>
      <t>Al ratio</t>
    </r>
  </si>
  <si>
    <r>
      <t>6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Ultrasonic (US) run</t>
    </r>
  </si>
  <si>
    <r>
      <t>W. for 6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US run (g)</t>
    </r>
  </si>
  <si>
    <r>
      <t>Weight after 6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US run (g)</t>
    </r>
  </si>
  <si>
    <t>Bodo Bookhagen, UCSB Geography Department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</si>
  <si>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</si>
  <si>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</si>
  <si>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</si>
  <si>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</si>
  <si>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</si>
  <si>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</si>
  <si>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</si>
  <si>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</si>
  <si>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</si>
  <si>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</si>
  <si>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Lab Sample #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</si>
  <si>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</si>
  <si>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</si>
  <si>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</si>
  <si>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</si>
  <si>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</si>
  <si>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</si>
  <si>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</si>
  <si>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</si>
  <si>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</si>
  <si>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</si>
  <si>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expected age (kyr)</t>
  </si>
  <si>
    <t>Expected ratios for Erosion Rate measurements</t>
  </si>
  <si>
    <t>- production rate calculation for entire basins are more complex and generally require other computation tools (e.g., Matlab). Contact Bodo Bookhagen (bodo@eri.ucsb.edu) for more information</t>
  </si>
  <si>
    <t>Expected CRN ratios</t>
  </si>
  <si>
    <r>
      <t>Be prod. rate (atoms 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 yr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)</t>
    </r>
  </si>
  <si>
    <r>
      <t>expected</t>
    </r>
    <r>
      <rPr>
        <vertAlign val="superscript"/>
        <sz val="10"/>
        <rFont val="Arial"/>
        <family val="2"/>
      </rPr>
      <t xml:space="preserve"> 10</t>
    </r>
    <r>
      <rPr>
        <sz val="10"/>
        <rFont val="Arial"/>
        <family val="0"/>
      </rPr>
      <t>Be/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>Be ratio</t>
    </r>
  </si>
  <si>
    <t>description a</t>
  </si>
  <si>
    <t>description b</t>
  </si>
  <si>
    <t>description c</t>
  </si>
  <si>
    <t>description d</t>
  </si>
  <si>
    <t>description e</t>
  </si>
  <si>
    <t>description f</t>
  </si>
  <si>
    <t>description h</t>
  </si>
  <si>
    <t>description g</t>
  </si>
  <si>
    <t>description i</t>
  </si>
  <si>
    <t>description j</t>
  </si>
  <si>
    <t>description k</t>
  </si>
  <si>
    <t>description l</t>
  </si>
  <si>
    <t>description m</t>
  </si>
  <si>
    <t>description n</t>
  </si>
  <si>
    <t>description o</t>
  </si>
  <si>
    <t>description p</t>
  </si>
  <si>
    <t>description q</t>
  </si>
  <si>
    <t>description r</t>
  </si>
  <si>
    <t>description s</t>
  </si>
  <si>
    <t>description t</t>
  </si>
  <si>
    <t>Use the previous Worksheet (Erosion Rates) to calculate expected ratios for Erosion Rate Samples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</si>
</sst>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€&quot;_);\(#,##0&quot;€&quot;\)"/>
    <numFmt numFmtId="173" formatCode="#,##0&quot;€&quot;_);[Red]\(#,##0&quot;€&quot;\)"/>
    <numFmt numFmtId="174" formatCode="#,##0.00&quot;€&quot;_);\(#,##0.00&quot;€&quot;\)"/>
    <numFmt numFmtId="175" formatCode="#,##0.00&quot;€&quot;_);[Red]\(#,##0.00&quot;€&quot;\)"/>
    <numFmt numFmtId="176" formatCode="_ * #,##0_)&quot;€&quot;_ ;_ * \(#,##0\)&quot;€&quot;_ ;_ * &quot;-&quot;_)&quot;€&quot;_ ;_ @_ "/>
    <numFmt numFmtId="177" formatCode="_ * #,##0_)_€_ ;_ * \(#,##0\)_€_ ;_ * &quot;-&quot;_)_€_ ;_ @_ "/>
    <numFmt numFmtId="178" formatCode="_ * #,##0.00_)&quot;€&quot;_ ;_ * \(#,##0.00\)&quot;€&quot;_ ;_ * &quot;-&quot;??_)&quot;€&quot;_ ;_ @_ "/>
    <numFmt numFmtId="179" formatCode="_ * #,##0.00_)_€_ ;_ * \(#,##0.00\)_€_ ;_ * &quot;-&quot;??_)_€_ ;_ @_ "/>
    <numFmt numFmtId="180" formatCode="0.0000"/>
    <numFmt numFmtId="181" formatCode="0.000"/>
    <numFmt numFmtId="182" formatCode="0.00000"/>
    <numFmt numFmtId="183" formatCode="0.00000000E+00"/>
    <numFmt numFmtId="184" formatCode="0.0"/>
    <numFmt numFmtId="185" formatCode="m/d"/>
    <numFmt numFmtId="186" formatCode="mm/dd/yy"/>
    <numFmt numFmtId="187" formatCode="mmm\-yyyy"/>
    <numFmt numFmtId="188" formatCode="d\-mmm\-yyyy"/>
    <numFmt numFmtId="189" formatCode="0.000000"/>
    <numFmt numFmtId="190" formatCode="#,##0.0"/>
    <numFmt numFmtId="191" formatCode="0.0%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yyyy\.mm\.dd"/>
    <numFmt numFmtId="201" formatCode="0.000E-00"/>
    <numFmt numFmtId="202" formatCode="0.0E-00"/>
    <numFmt numFmtId="203" formatCode="#.###E-##"/>
    <numFmt numFmtId="204" formatCode="#.#####E-##"/>
    <numFmt numFmtId="205" formatCode="[$-409]dddd\,\ mmmm\ dd\,\ yyyy"/>
    <numFmt numFmtId="206" formatCode="0.0000E+00"/>
    <numFmt numFmtId="207" formatCode="0.000E+00"/>
    <numFmt numFmtId="208" formatCode="0.00E+00;\̤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\ &quot;DM&quot;;\-#,##0\ &quot;DM&quot;"/>
    <numFmt numFmtId="214" formatCode="#,##0\ &quot;DM&quot;;[Red]\-#,##0\ &quot;DM&quot;"/>
    <numFmt numFmtId="215" formatCode="#,##0.00\ &quot;DM&quot;;\-#,##0.00\ &quot;DM&quot;"/>
    <numFmt numFmtId="216" formatCode="#,##0.00\ &quot;DM&quot;;[Red]\-#,##0.00\ &quot;DM&quot;"/>
    <numFmt numFmtId="217" formatCode="_-* #,##0\ &quot;DM&quot;_-;\-* #,##0\ &quot;DM&quot;_-;_-* &quot;-&quot;\ &quot;DM&quot;_-;_-@_-"/>
    <numFmt numFmtId="218" formatCode="_-* #,##0\ _D_M_-;\-* #,##0\ _D_M_-;_-* &quot;-&quot;\ _D_M_-;_-@_-"/>
    <numFmt numFmtId="219" formatCode="_-* #,##0.00\ &quot;DM&quot;_-;\-* #,##0.00\ &quot;DM&quot;_-;_-* &quot;-&quot;??\ &quot;DM&quot;_-;_-@_-"/>
    <numFmt numFmtId="220" formatCode="_-* #,##0.00\ _D_M_-;\-* #,##0.00\ _D_M_-;_-* &quot;-&quot;??\ _D_M_-;_-@_-"/>
    <numFmt numFmtId="221" formatCode="#,##0.000"/>
    <numFmt numFmtId="222" formatCode="0.00E-00"/>
    <numFmt numFmtId="223" formatCode="#,##0.00000"/>
    <numFmt numFmtId="224" formatCode="0.0E+00"/>
    <numFmt numFmtId="225" formatCode="[$-409]h:mm:ss\ AM/PM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i/>
      <sz val="10"/>
      <name val="Arial"/>
      <family val="0"/>
    </font>
    <font>
      <i/>
      <sz val="10"/>
      <name val="Symbol"/>
      <family val="1"/>
    </font>
    <font>
      <vertAlign val="sub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9"/>
      <name val="Symbol"/>
      <family val="1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82" fontId="0" fillId="33" borderId="10" xfId="0" applyNumberFormat="1" applyFont="1" applyFill="1" applyBorder="1" applyAlignment="1" applyProtection="1">
      <alignment/>
      <protection/>
    </xf>
    <xf numFmtId="180" fontId="0" fillId="33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 horizontal="left"/>
    </xf>
    <xf numFmtId="1" fontId="0" fillId="33" borderId="10" xfId="0" applyNumberFormat="1" applyFill="1" applyBorder="1" applyAlignment="1">
      <alignment/>
    </xf>
    <xf numFmtId="180" fontId="0" fillId="33" borderId="10" xfId="0" applyNumberForma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8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Border="1" applyAlignment="1">
      <alignment/>
    </xf>
    <xf numFmtId="14" fontId="0" fillId="0" borderId="13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4" fontId="0" fillId="33" borderId="10" xfId="0" applyNumberFormat="1" applyFon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2" fontId="0" fillId="33" borderId="10" xfId="0" applyNumberFormat="1" applyFont="1" applyFill="1" applyBorder="1" applyAlignment="1">
      <alignment/>
    </xf>
    <xf numFmtId="182" fontId="0" fillId="33" borderId="16" xfId="0" applyNumberFormat="1" applyFill="1" applyBorder="1" applyAlignment="1">
      <alignment/>
    </xf>
    <xf numFmtId="2" fontId="0" fillId="33" borderId="10" xfId="0" applyNumberFormat="1" applyFont="1" applyFill="1" applyBorder="1" applyAlignment="1" applyProtection="1">
      <alignment/>
      <protection/>
    </xf>
    <xf numFmtId="14" fontId="0" fillId="33" borderId="10" xfId="0" applyNumberFormat="1" applyFill="1" applyBorder="1" applyAlignment="1">
      <alignment/>
    </xf>
    <xf numFmtId="2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84" fontId="0" fillId="33" borderId="16" xfId="0" applyNumberFormat="1" applyFill="1" applyBorder="1" applyAlignment="1">
      <alignment/>
    </xf>
    <xf numFmtId="20" fontId="0" fillId="33" borderId="17" xfId="0" applyNumberFormat="1" applyFill="1" applyBorder="1" applyAlignment="1">
      <alignment/>
    </xf>
    <xf numFmtId="0" fontId="8" fillId="0" borderId="0" xfId="0" applyFont="1" applyAlignment="1">
      <alignment/>
    </xf>
    <xf numFmtId="184" fontId="0" fillId="34" borderId="17" xfId="0" applyNumberFormat="1" applyFill="1" applyBorder="1" applyAlignment="1">
      <alignment/>
    </xf>
    <xf numFmtId="0" fontId="8" fillId="0" borderId="0" xfId="0" applyFont="1" applyFill="1" applyAlignment="1">
      <alignment/>
    </xf>
    <xf numFmtId="184" fontId="0" fillId="34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1" fontId="8" fillId="0" borderId="0" xfId="0" applyNumberFormat="1" applyFont="1" applyAlignment="1">
      <alignment horizontal="right"/>
    </xf>
    <xf numFmtId="11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1" fontId="8" fillId="0" borderId="0" xfId="0" applyNumberFormat="1" applyFont="1" applyFill="1" applyAlignment="1">
      <alignment/>
    </xf>
    <xf numFmtId="0" fontId="8" fillId="0" borderId="0" xfId="0" applyFont="1" applyAlignment="1" applyProtection="1">
      <alignment/>
      <protection locked="0"/>
    </xf>
    <xf numFmtId="11" fontId="8" fillId="0" borderId="0" xfId="0" applyNumberFormat="1" applyFont="1" applyFill="1" applyAlignment="1">
      <alignment horizontal="right"/>
    </xf>
    <xf numFmtId="0" fontId="0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184" fontId="0" fillId="33" borderId="10" xfId="0" applyNumberFormat="1" applyFont="1" applyFill="1" applyBorder="1" applyAlignment="1" applyProtection="1">
      <alignment/>
      <protection/>
    </xf>
    <xf numFmtId="181" fontId="0" fillId="33" borderId="10" xfId="0" applyNumberFormat="1" applyFill="1" applyBorder="1" applyAlignment="1">
      <alignment/>
    </xf>
    <xf numFmtId="184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11" fontId="0" fillId="35" borderId="10" xfId="0" applyNumberFormat="1" applyFill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34" borderId="10" xfId="0" applyNumberFormat="1" applyFont="1" applyFill="1" applyBorder="1" applyAlignment="1">
      <alignment/>
    </xf>
    <xf numFmtId="182" fontId="0" fillId="34" borderId="10" xfId="0" applyNumberFormat="1" applyFont="1" applyFill="1" applyBorder="1" applyAlignment="1" applyProtection="1">
      <alignment/>
      <protection/>
    </xf>
    <xf numFmtId="184" fontId="0" fillId="34" borderId="10" xfId="0" applyNumberFormat="1" applyFont="1" applyFill="1" applyBorder="1" applyAlignment="1">
      <alignment/>
    </xf>
    <xf numFmtId="180" fontId="0" fillId="34" borderId="10" xfId="0" applyNumberFormat="1" applyFont="1" applyFill="1" applyBorder="1" applyAlignment="1" applyProtection="1">
      <alignment/>
      <protection/>
    </xf>
    <xf numFmtId="182" fontId="0" fillId="34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 applyProtection="1">
      <alignment/>
      <protection/>
    </xf>
    <xf numFmtId="2" fontId="0" fillId="34" borderId="10" xfId="0" applyNumberFormat="1" applyFont="1" applyFill="1" applyBorder="1" applyAlignment="1">
      <alignment/>
    </xf>
    <xf numFmtId="184" fontId="0" fillId="34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184" fontId="0" fillId="33" borderId="10" xfId="0" applyNumberFormat="1" applyFont="1" applyFill="1" applyBorder="1" applyAlignment="1" applyProtection="1">
      <alignment/>
      <protection/>
    </xf>
    <xf numFmtId="224" fontId="0" fillId="34" borderId="10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224" fontId="5" fillId="34" borderId="10" xfId="0" applyNumberFormat="1" applyFont="1" applyFill="1" applyBorder="1" applyAlignment="1" applyProtection="1">
      <alignment/>
      <protection/>
    </xf>
    <xf numFmtId="224" fontId="0" fillId="34" borderId="10" xfId="0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 horizontal="left"/>
    </xf>
    <xf numFmtId="1" fontId="0" fillId="34" borderId="17" xfId="0" applyNumberFormat="1" applyFont="1" applyFill="1" applyBorder="1" applyAlignment="1" applyProtection="1">
      <alignment/>
      <protection/>
    </xf>
    <xf numFmtId="1" fontId="0" fillId="34" borderId="10" xfId="0" applyNumberFormat="1" applyFont="1" applyFill="1" applyBorder="1" applyAlignment="1" applyProtection="1">
      <alignment/>
      <protection/>
    </xf>
    <xf numFmtId="180" fontId="0" fillId="34" borderId="10" xfId="0" applyNumberForma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0" fillId="34" borderId="10" xfId="0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184" fontId="0" fillId="33" borderId="10" xfId="0" applyNumberFormat="1" applyFont="1" applyFill="1" applyBorder="1" applyAlignment="1" applyProtection="1">
      <alignment/>
      <protection/>
    </xf>
    <xf numFmtId="224" fontId="0" fillId="33" borderId="10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4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24" fontId="0" fillId="33" borderId="24" xfId="0" applyNumberFormat="1" applyFont="1" applyFill="1" applyBorder="1" applyAlignment="1" applyProtection="1">
      <alignment/>
      <protection/>
    </xf>
    <xf numFmtId="0" fontId="0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224" fontId="5" fillId="33" borderId="30" xfId="0" applyNumberFormat="1" applyFont="1" applyFill="1" applyBorder="1" applyAlignment="1" applyProtection="1">
      <alignment/>
      <protection/>
    </xf>
    <xf numFmtId="224" fontId="5" fillId="33" borderId="3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zoomScalePageLayoutView="0" workbookViewId="0" topLeftCell="A1">
      <selection activeCell="C73" sqref="C73:C92"/>
    </sheetView>
  </sheetViews>
  <sheetFormatPr defaultColWidth="9.140625" defaultRowHeight="12.75"/>
  <cols>
    <col min="1" max="1" width="13.57421875" style="0" bestFit="1" customWidth="1"/>
    <col min="2" max="2" width="11.8515625" style="0" bestFit="1" customWidth="1"/>
    <col min="3" max="3" width="11.57421875" style="0" bestFit="1" customWidth="1"/>
    <col min="4" max="4" width="10.28125" style="0" customWidth="1"/>
    <col min="5" max="5" width="10.57421875" style="0" customWidth="1"/>
    <col min="6" max="6" width="11.421875" style="0" customWidth="1"/>
    <col min="7" max="7" width="10.57421875" style="0" customWidth="1"/>
    <col min="8" max="9" width="11.140625" style="0" customWidth="1"/>
    <col min="10" max="10" width="10.00390625" style="0" bestFit="1" customWidth="1"/>
  </cols>
  <sheetData>
    <row r="1" spans="1:27" ht="15.75">
      <c r="A1" s="92" t="s">
        <v>151</v>
      </c>
      <c r="B1" s="92"/>
      <c r="C1" s="92"/>
      <c r="D1" s="92"/>
      <c r="E1" s="92"/>
      <c r="F1" s="92"/>
      <c r="G1" s="92"/>
      <c r="H1" s="92"/>
      <c r="I1" s="92"/>
      <c r="J1" s="92"/>
      <c r="K1" s="30"/>
      <c r="L1" s="30"/>
      <c r="M1" s="30"/>
      <c r="N1" s="30"/>
      <c r="O1" s="30"/>
      <c r="P1" s="30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97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31"/>
      <c r="L2" s="31"/>
      <c r="M2" s="31"/>
      <c r="N2" s="31"/>
      <c r="O2" s="31"/>
      <c r="P2" s="31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" customFormat="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1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10" ht="12.75">
      <c r="A5" s="93" t="s">
        <v>19</v>
      </c>
      <c r="B5" s="93"/>
      <c r="C5" s="93"/>
      <c r="D5" s="93"/>
      <c r="E5" s="93"/>
      <c r="F5" s="93"/>
      <c r="G5" s="93"/>
      <c r="H5" s="93"/>
      <c r="I5" s="93"/>
      <c r="J5" s="93"/>
    </row>
    <row r="6" ht="12.75">
      <c r="A6" t="s">
        <v>17</v>
      </c>
    </row>
    <row r="7" ht="12.75">
      <c r="A7" t="s">
        <v>18</v>
      </c>
    </row>
    <row r="9" spans="1:10" ht="12.75">
      <c r="A9" s="89" t="s">
        <v>179</v>
      </c>
      <c r="B9" s="89" t="s">
        <v>11</v>
      </c>
      <c r="C9" s="89" t="s">
        <v>1</v>
      </c>
      <c r="D9" s="84" t="s">
        <v>21</v>
      </c>
      <c r="E9" s="84" t="s">
        <v>12</v>
      </c>
      <c r="F9" s="88" t="s">
        <v>13</v>
      </c>
      <c r="G9" s="84" t="s">
        <v>14</v>
      </c>
      <c r="H9" s="94" t="s">
        <v>16</v>
      </c>
      <c r="I9" s="84" t="s">
        <v>15</v>
      </c>
      <c r="J9" s="89" t="s">
        <v>2</v>
      </c>
    </row>
    <row r="10" spans="1:10" ht="12.75" customHeight="1">
      <c r="A10" s="90"/>
      <c r="B10" s="90"/>
      <c r="C10" s="90"/>
      <c r="D10" s="85"/>
      <c r="E10" s="85"/>
      <c r="F10" s="88"/>
      <c r="G10" s="85"/>
      <c r="H10" s="95"/>
      <c r="I10" s="85"/>
      <c r="J10" s="90"/>
    </row>
    <row r="11" spans="1:10" ht="12.75" customHeight="1">
      <c r="A11" s="90"/>
      <c r="B11" s="90"/>
      <c r="C11" s="90"/>
      <c r="D11" s="85"/>
      <c r="E11" s="85"/>
      <c r="F11" s="88"/>
      <c r="G11" s="85"/>
      <c r="H11" s="95"/>
      <c r="I11" s="85"/>
      <c r="J11" s="90"/>
    </row>
    <row r="12" spans="1:10" ht="12.75" customHeight="1">
      <c r="A12" s="91"/>
      <c r="B12" s="91"/>
      <c r="C12" s="91"/>
      <c r="D12" s="86"/>
      <c r="E12" s="86"/>
      <c r="F12" s="88"/>
      <c r="G12" s="86"/>
      <c r="H12" s="96"/>
      <c r="I12" s="86"/>
      <c r="J12" s="91"/>
    </row>
    <row r="13" spans="1:10" ht="12.75">
      <c r="A13" s="7">
        <v>1</v>
      </c>
      <c r="B13" s="7" t="s">
        <v>169</v>
      </c>
      <c r="C13" s="7" t="s">
        <v>196</v>
      </c>
      <c r="D13" s="7"/>
      <c r="E13" s="7"/>
      <c r="F13" s="7"/>
      <c r="G13" s="7"/>
      <c r="H13" s="15"/>
      <c r="I13" s="7"/>
      <c r="J13" s="7"/>
    </row>
    <row r="14" spans="1:10" ht="12.75">
      <c r="A14" s="7">
        <v>2</v>
      </c>
      <c r="B14" s="7" t="s">
        <v>170</v>
      </c>
      <c r="C14" s="7" t="s">
        <v>197</v>
      </c>
      <c r="D14" s="7"/>
      <c r="E14" s="7"/>
      <c r="F14" s="7"/>
      <c r="G14" s="7"/>
      <c r="H14" s="15"/>
      <c r="I14" s="7"/>
      <c r="J14" s="7"/>
    </row>
    <row r="15" spans="1:10" ht="12.75">
      <c r="A15" s="7">
        <v>3</v>
      </c>
      <c r="B15" s="7" t="s">
        <v>171</v>
      </c>
      <c r="C15" s="7" t="s">
        <v>198</v>
      </c>
      <c r="D15" s="7"/>
      <c r="E15" s="7"/>
      <c r="F15" s="7"/>
      <c r="G15" s="7"/>
      <c r="H15" s="15"/>
      <c r="I15" s="7"/>
      <c r="J15" s="7"/>
    </row>
    <row r="16" spans="1:10" ht="12.75">
      <c r="A16" s="7">
        <v>4</v>
      </c>
      <c r="B16" s="7" t="s">
        <v>172</v>
      </c>
      <c r="C16" s="7" t="s">
        <v>199</v>
      </c>
      <c r="D16" s="7"/>
      <c r="E16" s="7"/>
      <c r="F16" s="7"/>
      <c r="G16" s="7"/>
      <c r="H16" s="15"/>
      <c r="I16" s="7"/>
      <c r="J16" s="7"/>
    </row>
    <row r="17" spans="1:10" ht="12.75">
      <c r="A17" s="7">
        <v>5</v>
      </c>
      <c r="B17" s="7" t="s">
        <v>173</v>
      </c>
      <c r="C17" s="7" t="s">
        <v>200</v>
      </c>
      <c r="D17" s="7"/>
      <c r="E17" s="7"/>
      <c r="F17" s="7"/>
      <c r="G17" s="7"/>
      <c r="H17" s="15"/>
      <c r="I17" s="7"/>
      <c r="J17" s="7"/>
    </row>
    <row r="18" spans="1:10" ht="12.75">
      <c r="A18" s="7">
        <v>6</v>
      </c>
      <c r="B18" s="7" t="s">
        <v>174</v>
      </c>
      <c r="C18" s="7" t="s">
        <v>201</v>
      </c>
      <c r="D18" s="7"/>
      <c r="E18" s="7"/>
      <c r="F18" s="7"/>
      <c r="G18" s="7"/>
      <c r="H18" s="15"/>
      <c r="I18" s="7"/>
      <c r="J18" s="7"/>
    </row>
    <row r="19" spans="1:10" ht="12.75">
      <c r="A19" s="7">
        <v>7</v>
      </c>
      <c r="B19" s="7" t="s">
        <v>175</v>
      </c>
      <c r="C19" s="7" t="s">
        <v>203</v>
      </c>
      <c r="D19" s="7"/>
      <c r="E19" s="7"/>
      <c r="F19" s="7"/>
      <c r="G19" s="7"/>
      <c r="H19" s="15"/>
      <c r="I19" s="7"/>
      <c r="J19" s="7"/>
    </row>
    <row r="20" spans="1:10" ht="12.75">
      <c r="A20" s="7">
        <v>8</v>
      </c>
      <c r="B20" s="7" t="s">
        <v>176</v>
      </c>
      <c r="C20" s="7" t="s">
        <v>202</v>
      </c>
      <c r="D20" s="7"/>
      <c r="E20" s="7"/>
      <c r="F20" s="7"/>
      <c r="G20" s="7"/>
      <c r="H20" s="15"/>
      <c r="I20" s="7"/>
      <c r="J20" s="7"/>
    </row>
    <row r="21" spans="1:10" ht="12.75">
      <c r="A21" s="7">
        <v>9</v>
      </c>
      <c r="B21" s="7" t="s">
        <v>177</v>
      </c>
      <c r="C21" s="7" t="s">
        <v>204</v>
      </c>
      <c r="D21" s="7"/>
      <c r="E21" s="7"/>
      <c r="F21" s="7"/>
      <c r="G21" s="7"/>
      <c r="H21" s="15"/>
      <c r="I21" s="7"/>
      <c r="J21" s="7"/>
    </row>
    <row r="22" spans="1:10" ht="12.75">
      <c r="A22" s="7">
        <v>10</v>
      </c>
      <c r="B22" s="7" t="s">
        <v>178</v>
      </c>
      <c r="C22" s="7" t="s">
        <v>205</v>
      </c>
      <c r="D22" s="7"/>
      <c r="E22" s="7"/>
      <c r="F22" s="7"/>
      <c r="G22" s="7"/>
      <c r="H22" s="15"/>
      <c r="I22" s="7"/>
      <c r="J22" s="7"/>
    </row>
    <row r="23" spans="1:10" ht="12.75">
      <c r="A23" s="7">
        <v>11</v>
      </c>
      <c r="B23" s="7" t="s">
        <v>180</v>
      </c>
      <c r="C23" s="7" t="s">
        <v>206</v>
      </c>
      <c r="D23" s="7"/>
      <c r="E23" s="7"/>
      <c r="F23" s="7"/>
      <c r="G23" s="7"/>
      <c r="H23" s="15"/>
      <c r="I23" s="7"/>
      <c r="J23" s="7"/>
    </row>
    <row r="24" spans="1:10" ht="12.75">
      <c r="A24" s="7">
        <v>12</v>
      </c>
      <c r="B24" s="7" t="s">
        <v>181</v>
      </c>
      <c r="C24" s="7" t="s">
        <v>207</v>
      </c>
      <c r="D24" s="7"/>
      <c r="E24" s="7"/>
      <c r="F24" s="7"/>
      <c r="G24" s="7"/>
      <c r="H24" s="15"/>
      <c r="I24" s="7"/>
      <c r="J24" s="7"/>
    </row>
    <row r="25" spans="1:10" ht="12.75">
      <c r="A25" s="7">
        <v>13</v>
      </c>
      <c r="B25" s="7" t="s">
        <v>182</v>
      </c>
      <c r="C25" s="7" t="s">
        <v>208</v>
      </c>
      <c r="D25" s="7"/>
      <c r="E25" s="7"/>
      <c r="F25" s="7"/>
      <c r="G25" s="7"/>
      <c r="H25" s="15"/>
      <c r="I25" s="7"/>
      <c r="J25" s="7"/>
    </row>
    <row r="26" spans="1:10" ht="12.75">
      <c r="A26" s="7">
        <v>14</v>
      </c>
      <c r="B26" s="7" t="s">
        <v>183</v>
      </c>
      <c r="C26" s="7" t="s">
        <v>209</v>
      </c>
      <c r="D26" s="7"/>
      <c r="E26" s="7"/>
      <c r="F26" s="7"/>
      <c r="G26" s="7"/>
      <c r="H26" s="15"/>
      <c r="I26" s="7"/>
      <c r="J26" s="7"/>
    </row>
    <row r="27" spans="1:10" ht="12.75">
      <c r="A27" s="7">
        <v>15</v>
      </c>
      <c r="B27" s="7" t="s">
        <v>184</v>
      </c>
      <c r="C27" s="7" t="s">
        <v>210</v>
      </c>
      <c r="D27" s="7"/>
      <c r="E27" s="7"/>
      <c r="F27" s="7"/>
      <c r="G27" s="7"/>
      <c r="H27" s="15"/>
      <c r="I27" s="7"/>
      <c r="J27" s="7"/>
    </row>
    <row r="28" spans="1:10" ht="12.75">
      <c r="A28" s="7">
        <v>16</v>
      </c>
      <c r="B28" s="7" t="s">
        <v>185</v>
      </c>
      <c r="C28" s="7" t="s">
        <v>211</v>
      </c>
      <c r="D28" s="7"/>
      <c r="E28" s="7"/>
      <c r="F28" s="7"/>
      <c r="G28" s="7"/>
      <c r="H28" s="15"/>
      <c r="I28" s="7"/>
      <c r="J28" s="7"/>
    </row>
    <row r="29" spans="1:10" ht="12.75">
      <c r="A29" s="7">
        <v>17</v>
      </c>
      <c r="B29" s="7" t="s">
        <v>186</v>
      </c>
      <c r="C29" s="7" t="s">
        <v>212</v>
      </c>
      <c r="D29" s="7"/>
      <c r="E29" s="7"/>
      <c r="F29" s="7"/>
      <c r="G29" s="7"/>
      <c r="H29" s="15"/>
      <c r="I29" s="7"/>
      <c r="J29" s="7"/>
    </row>
    <row r="30" spans="1:10" ht="12.75">
      <c r="A30" s="7">
        <v>18</v>
      </c>
      <c r="B30" s="7" t="s">
        <v>187</v>
      </c>
      <c r="C30" s="7" t="s">
        <v>213</v>
      </c>
      <c r="D30" s="7"/>
      <c r="E30" s="7"/>
      <c r="F30" s="7"/>
      <c r="G30" s="7"/>
      <c r="H30" s="15"/>
      <c r="I30" s="7"/>
      <c r="J30" s="7"/>
    </row>
    <row r="31" spans="1:10" ht="12.75">
      <c r="A31" s="7">
        <v>19</v>
      </c>
      <c r="B31" s="7" t="s">
        <v>189</v>
      </c>
      <c r="C31" s="7" t="s">
        <v>214</v>
      </c>
      <c r="D31" s="7"/>
      <c r="E31" s="7"/>
      <c r="F31" s="7"/>
      <c r="G31" s="7"/>
      <c r="H31" s="15"/>
      <c r="I31" s="7"/>
      <c r="J31" s="7"/>
    </row>
    <row r="32" spans="1:10" ht="12.75">
      <c r="A32" s="7">
        <v>20</v>
      </c>
      <c r="B32" s="7" t="s">
        <v>188</v>
      </c>
      <c r="C32" s="7" t="s">
        <v>215</v>
      </c>
      <c r="D32" s="7"/>
      <c r="E32" s="7"/>
      <c r="F32" s="7"/>
      <c r="G32" s="7"/>
      <c r="H32" s="15"/>
      <c r="I32" s="7"/>
      <c r="J32" s="7"/>
    </row>
    <row r="35" spans="1:10" ht="12.75">
      <c r="A35" s="93" t="s">
        <v>20</v>
      </c>
      <c r="B35" s="93"/>
      <c r="C35" s="93"/>
      <c r="D35" s="93"/>
      <c r="E35" s="93"/>
      <c r="F35" s="93"/>
      <c r="G35" s="93"/>
      <c r="H35" s="93"/>
      <c r="I35" s="93"/>
      <c r="J35" s="93"/>
    </row>
    <row r="36" ht="12.75">
      <c r="A36" t="s">
        <v>17</v>
      </c>
    </row>
    <row r="37" ht="12.75">
      <c r="A37" t="s">
        <v>18</v>
      </c>
    </row>
    <row r="39" spans="1:8" ht="12.75">
      <c r="A39" s="89" t="s">
        <v>179</v>
      </c>
      <c r="B39" s="89" t="s">
        <v>11</v>
      </c>
      <c r="C39" s="89" t="s">
        <v>1</v>
      </c>
      <c r="D39" s="84" t="s">
        <v>22</v>
      </c>
      <c r="E39" s="84" t="s">
        <v>23</v>
      </c>
      <c r="F39" s="87" t="s">
        <v>24</v>
      </c>
      <c r="G39" s="88" t="s">
        <v>25</v>
      </c>
      <c r="H39" s="89" t="s">
        <v>2</v>
      </c>
    </row>
    <row r="40" spans="1:8" ht="12.75" customHeight="1">
      <c r="A40" s="90"/>
      <c r="B40" s="90"/>
      <c r="C40" s="90"/>
      <c r="D40" s="85"/>
      <c r="E40" s="85"/>
      <c r="F40" s="87"/>
      <c r="G40" s="88"/>
      <c r="H40" s="90"/>
    </row>
    <row r="41" spans="1:8" ht="12.75" customHeight="1">
      <c r="A41" s="90"/>
      <c r="B41" s="90"/>
      <c r="C41" s="90"/>
      <c r="D41" s="85"/>
      <c r="E41" s="85"/>
      <c r="F41" s="87"/>
      <c r="G41" s="88"/>
      <c r="H41" s="90"/>
    </row>
    <row r="42" spans="1:8" ht="12.75">
      <c r="A42" s="91"/>
      <c r="B42" s="91"/>
      <c r="C42" s="91"/>
      <c r="D42" s="86"/>
      <c r="E42" s="86"/>
      <c r="F42" s="87"/>
      <c r="G42" s="88"/>
      <c r="H42" s="91"/>
    </row>
    <row r="43" spans="1:8" ht="12.75">
      <c r="A43" s="7">
        <f>A13</f>
        <v>1</v>
      </c>
      <c r="B43" s="7" t="str">
        <f>B13</f>
        <v>a</v>
      </c>
      <c r="C43" s="7" t="str">
        <f>C13</f>
        <v>description a</v>
      </c>
      <c r="D43" s="7"/>
      <c r="E43" s="7"/>
      <c r="F43" s="16"/>
      <c r="G43" s="7"/>
      <c r="H43" s="7"/>
    </row>
    <row r="44" spans="1:8" ht="12.75">
      <c r="A44" s="7">
        <f aca="true" t="shared" si="0" ref="A44:C52">A14</f>
        <v>2</v>
      </c>
      <c r="B44" s="7" t="str">
        <f t="shared" si="0"/>
        <v>b</v>
      </c>
      <c r="C44" s="7" t="str">
        <f t="shared" si="0"/>
        <v>description b</v>
      </c>
      <c r="D44" s="7"/>
      <c r="E44" s="7"/>
      <c r="F44" s="16"/>
      <c r="G44" s="7"/>
      <c r="H44" s="7"/>
    </row>
    <row r="45" spans="1:8" ht="12.75">
      <c r="A45" s="7">
        <f t="shared" si="0"/>
        <v>3</v>
      </c>
      <c r="B45" s="7" t="str">
        <f t="shared" si="0"/>
        <v>c</v>
      </c>
      <c r="C45" s="7" t="str">
        <f t="shared" si="0"/>
        <v>description c</v>
      </c>
      <c r="D45" s="7"/>
      <c r="E45" s="7"/>
      <c r="F45" s="16"/>
      <c r="G45" s="7"/>
      <c r="H45" s="7"/>
    </row>
    <row r="46" spans="1:8" ht="12.75">
      <c r="A46" s="7">
        <f t="shared" si="0"/>
        <v>4</v>
      </c>
      <c r="B46" s="7" t="str">
        <f t="shared" si="0"/>
        <v>d</v>
      </c>
      <c r="C46" s="7" t="str">
        <f t="shared" si="0"/>
        <v>description d</v>
      </c>
      <c r="D46" s="7"/>
      <c r="E46" s="7"/>
      <c r="F46" s="16"/>
      <c r="G46" s="7"/>
      <c r="H46" s="7"/>
    </row>
    <row r="47" spans="1:8" ht="12.75">
      <c r="A47" s="7">
        <f t="shared" si="0"/>
        <v>5</v>
      </c>
      <c r="B47" s="7" t="str">
        <f t="shared" si="0"/>
        <v>e</v>
      </c>
      <c r="C47" s="7" t="str">
        <f t="shared" si="0"/>
        <v>description e</v>
      </c>
      <c r="D47" s="7"/>
      <c r="E47" s="7"/>
      <c r="F47" s="16"/>
      <c r="G47" s="7"/>
      <c r="H47" s="7"/>
    </row>
    <row r="48" spans="1:8" ht="12.75">
      <c r="A48" s="7">
        <f t="shared" si="0"/>
        <v>6</v>
      </c>
      <c r="B48" s="7" t="str">
        <f t="shared" si="0"/>
        <v>f</v>
      </c>
      <c r="C48" s="7" t="str">
        <f t="shared" si="0"/>
        <v>description f</v>
      </c>
      <c r="D48" s="7"/>
      <c r="E48" s="7"/>
      <c r="F48" s="16"/>
      <c r="G48" s="7"/>
      <c r="H48" s="7"/>
    </row>
    <row r="49" spans="1:8" ht="12.75">
      <c r="A49" s="7">
        <f t="shared" si="0"/>
        <v>7</v>
      </c>
      <c r="B49" s="7" t="str">
        <f t="shared" si="0"/>
        <v>g</v>
      </c>
      <c r="C49" s="7" t="str">
        <f t="shared" si="0"/>
        <v>description g</v>
      </c>
      <c r="D49" s="7"/>
      <c r="E49" s="7"/>
      <c r="F49" s="16"/>
      <c r="G49" s="7"/>
      <c r="H49" s="7"/>
    </row>
    <row r="50" spans="1:8" ht="12.75">
      <c r="A50" s="7">
        <f t="shared" si="0"/>
        <v>8</v>
      </c>
      <c r="B50" s="7" t="str">
        <f t="shared" si="0"/>
        <v>h</v>
      </c>
      <c r="C50" s="7" t="str">
        <f t="shared" si="0"/>
        <v>description h</v>
      </c>
      <c r="D50" s="7"/>
      <c r="E50" s="7"/>
      <c r="F50" s="16"/>
      <c r="G50" s="7"/>
      <c r="H50" s="7"/>
    </row>
    <row r="51" spans="1:8" ht="12.75">
      <c r="A51" s="7">
        <f t="shared" si="0"/>
        <v>9</v>
      </c>
      <c r="B51" s="7" t="str">
        <f t="shared" si="0"/>
        <v>i</v>
      </c>
      <c r="C51" s="7" t="str">
        <f t="shared" si="0"/>
        <v>description i</v>
      </c>
      <c r="D51" s="7"/>
      <c r="E51" s="7"/>
      <c r="F51" s="16"/>
      <c r="G51" s="7"/>
      <c r="H51" s="7"/>
    </row>
    <row r="52" spans="1:8" ht="12.75">
      <c r="A52" s="7">
        <f t="shared" si="0"/>
        <v>10</v>
      </c>
      <c r="B52" s="7" t="str">
        <f t="shared" si="0"/>
        <v>j</v>
      </c>
      <c r="C52" s="7" t="str">
        <f t="shared" si="0"/>
        <v>description j</v>
      </c>
      <c r="D52" s="7"/>
      <c r="E52" s="7"/>
      <c r="F52" s="16"/>
      <c r="G52" s="7"/>
      <c r="H52" s="7"/>
    </row>
    <row r="53" spans="1:8" ht="12.75">
      <c r="A53" s="7">
        <f>A23</f>
        <v>11</v>
      </c>
      <c r="B53" s="7" t="str">
        <f>B23</f>
        <v>k</v>
      </c>
      <c r="C53" s="7" t="str">
        <f aca="true" t="shared" si="1" ref="C53:C62">C23</f>
        <v>description k</v>
      </c>
      <c r="D53" s="7"/>
      <c r="E53" s="7"/>
      <c r="F53" s="16"/>
      <c r="G53" s="7"/>
      <c r="H53" s="7"/>
    </row>
    <row r="54" spans="1:8" ht="12.75">
      <c r="A54" s="7">
        <f>A24</f>
        <v>12</v>
      </c>
      <c r="B54" s="7" t="str">
        <f>B24</f>
        <v>l</v>
      </c>
      <c r="C54" s="7" t="str">
        <f t="shared" si="1"/>
        <v>description l</v>
      </c>
      <c r="D54" s="7"/>
      <c r="E54" s="7"/>
      <c r="F54" s="16"/>
      <c r="G54" s="7"/>
      <c r="H54" s="7"/>
    </row>
    <row r="55" spans="1:8" ht="12.75">
      <c r="A55" s="7">
        <f>A25</f>
        <v>13</v>
      </c>
      <c r="B55" s="7" t="str">
        <f>B25</f>
        <v>m</v>
      </c>
      <c r="C55" s="7" t="str">
        <f t="shared" si="1"/>
        <v>description m</v>
      </c>
      <c r="D55" s="7"/>
      <c r="E55" s="7"/>
      <c r="F55" s="16"/>
      <c r="G55" s="7"/>
      <c r="H55" s="7"/>
    </row>
    <row r="56" spans="1:8" ht="12.75">
      <c r="A56" s="7">
        <f>A26</f>
        <v>14</v>
      </c>
      <c r="B56" s="7" t="str">
        <f>B26</f>
        <v>n</v>
      </c>
      <c r="C56" s="7" t="str">
        <f t="shared" si="1"/>
        <v>description n</v>
      </c>
      <c r="D56" s="7"/>
      <c r="E56" s="7"/>
      <c r="F56" s="16"/>
      <c r="G56" s="7"/>
      <c r="H56" s="7"/>
    </row>
    <row r="57" spans="1:8" ht="12.75">
      <c r="A57" s="7">
        <f>A27</f>
        <v>15</v>
      </c>
      <c r="B57" s="7" t="str">
        <f>B27</f>
        <v>o</v>
      </c>
      <c r="C57" s="7" t="str">
        <f t="shared" si="1"/>
        <v>description o</v>
      </c>
      <c r="D57" s="7"/>
      <c r="E57" s="7"/>
      <c r="F57" s="16"/>
      <c r="G57" s="7"/>
      <c r="H57" s="7"/>
    </row>
    <row r="58" spans="1:8" ht="12.75">
      <c r="A58" s="7">
        <f>A28</f>
        <v>16</v>
      </c>
      <c r="B58" s="7" t="str">
        <f>B28</f>
        <v>p</v>
      </c>
      <c r="C58" s="7" t="str">
        <f t="shared" si="1"/>
        <v>description p</v>
      </c>
      <c r="D58" s="7"/>
      <c r="E58" s="7"/>
      <c r="F58" s="16"/>
      <c r="G58" s="7"/>
      <c r="H58" s="7"/>
    </row>
    <row r="59" spans="1:8" ht="12.75">
      <c r="A59" s="7">
        <f>A29</f>
        <v>17</v>
      </c>
      <c r="B59" s="7" t="str">
        <f>B29</f>
        <v>q</v>
      </c>
      <c r="C59" s="7" t="str">
        <f t="shared" si="1"/>
        <v>description q</v>
      </c>
      <c r="D59" s="7"/>
      <c r="E59" s="7"/>
      <c r="F59" s="16"/>
      <c r="G59" s="7"/>
      <c r="H59" s="7"/>
    </row>
    <row r="60" spans="1:8" ht="12.75">
      <c r="A60" s="7">
        <f>A30</f>
        <v>18</v>
      </c>
      <c r="B60" s="7" t="str">
        <f>B30</f>
        <v>r</v>
      </c>
      <c r="C60" s="7" t="str">
        <f t="shared" si="1"/>
        <v>description r</v>
      </c>
      <c r="D60" s="7"/>
      <c r="E60" s="7"/>
      <c r="F60" s="16"/>
      <c r="G60" s="7"/>
      <c r="H60" s="7"/>
    </row>
    <row r="61" spans="1:8" ht="12.75">
      <c r="A61" s="7">
        <f>A31</f>
        <v>19</v>
      </c>
      <c r="B61" s="7" t="str">
        <f>B31</f>
        <v>s</v>
      </c>
      <c r="C61" s="7" t="str">
        <f t="shared" si="1"/>
        <v>description s</v>
      </c>
      <c r="D61" s="7"/>
      <c r="E61" s="7"/>
      <c r="F61" s="16"/>
      <c r="G61" s="7"/>
      <c r="H61" s="7"/>
    </row>
    <row r="62" spans="1:8" ht="12.75">
      <c r="A62" s="7">
        <f>A32</f>
        <v>20</v>
      </c>
      <c r="B62" s="7" t="str">
        <f>B32</f>
        <v>t</v>
      </c>
      <c r="C62" s="7" t="str">
        <f t="shared" si="1"/>
        <v>description t</v>
      </c>
      <c r="D62" s="7"/>
      <c r="E62" s="7"/>
      <c r="F62" s="16"/>
      <c r="G62" s="7"/>
      <c r="H62" s="7"/>
    </row>
    <row r="65" spans="1:10" ht="12.75">
      <c r="A65" s="93" t="s">
        <v>26</v>
      </c>
      <c r="B65" s="93"/>
      <c r="C65" s="93"/>
      <c r="D65" s="93"/>
      <c r="E65" s="93"/>
      <c r="F65" s="93"/>
      <c r="G65" s="93"/>
      <c r="H65" s="93"/>
      <c r="I65" s="93"/>
      <c r="J65" s="93"/>
    </row>
    <row r="66" ht="12.75">
      <c r="A66" t="s">
        <v>17</v>
      </c>
    </row>
    <row r="67" ht="12.75">
      <c r="A67" t="s">
        <v>18</v>
      </c>
    </row>
    <row r="69" spans="1:8" ht="12.75">
      <c r="A69" s="89" t="s">
        <v>179</v>
      </c>
      <c r="B69" s="89" t="s">
        <v>11</v>
      </c>
      <c r="C69" s="89" t="s">
        <v>1</v>
      </c>
      <c r="D69" s="84" t="s">
        <v>27</v>
      </c>
      <c r="E69" s="84" t="s">
        <v>23</v>
      </c>
      <c r="F69" s="87" t="s">
        <v>29</v>
      </c>
      <c r="G69" s="88" t="s">
        <v>28</v>
      </c>
      <c r="H69" s="89" t="s">
        <v>2</v>
      </c>
    </row>
    <row r="70" spans="1:8" ht="12.75">
      <c r="A70" s="90"/>
      <c r="B70" s="90"/>
      <c r="C70" s="90"/>
      <c r="D70" s="85"/>
      <c r="E70" s="85"/>
      <c r="F70" s="87"/>
      <c r="G70" s="88"/>
      <c r="H70" s="90"/>
    </row>
    <row r="71" spans="1:8" ht="12.75">
      <c r="A71" s="90"/>
      <c r="B71" s="90"/>
      <c r="C71" s="90"/>
      <c r="D71" s="85"/>
      <c r="E71" s="85"/>
      <c r="F71" s="87"/>
      <c r="G71" s="88"/>
      <c r="H71" s="90"/>
    </row>
    <row r="72" spans="1:8" ht="12.75">
      <c r="A72" s="91"/>
      <c r="B72" s="91"/>
      <c r="C72" s="91"/>
      <c r="D72" s="86"/>
      <c r="E72" s="86"/>
      <c r="F72" s="87"/>
      <c r="G72" s="88"/>
      <c r="H72" s="91"/>
    </row>
    <row r="73" spans="1:8" ht="12.75">
      <c r="A73" s="7">
        <f>A43</f>
        <v>1</v>
      </c>
      <c r="B73" s="7" t="str">
        <f>B43</f>
        <v>a</v>
      </c>
      <c r="C73" s="7" t="str">
        <f>C43</f>
        <v>description a</v>
      </c>
      <c r="D73" s="7"/>
      <c r="E73" s="7"/>
      <c r="F73" s="16"/>
      <c r="G73" s="7"/>
      <c r="H73" s="7"/>
    </row>
    <row r="74" spans="1:8" ht="12.75">
      <c r="A74" s="7">
        <f aca="true" t="shared" si="2" ref="A74:A92">A44</f>
        <v>2</v>
      </c>
      <c r="B74" s="7" t="str">
        <f aca="true" t="shared" si="3" ref="B74:C92">B44</f>
        <v>b</v>
      </c>
      <c r="C74" s="7" t="str">
        <f t="shared" si="3"/>
        <v>description b</v>
      </c>
      <c r="D74" s="7"/>
      <c r="E74" s="7"/>
      <c r="F74" s="16"/>
      <c r="G74" s="7"/>
      <c r="H74" s="7"/>
    </row>
    <row r="75" spans="1:8" ht="12.75">
      <c r="A75" s="7">
        <f t="shared" si="2"/>
        <v>3</v>
      </c>
      <c r="B75" s="7" t="str">
        <f t="shared" si="3"/>
        <v>c</v>
      </c>
      <c r="C75" s="7" t="str">
        <f t="shared" si="3"/>
        <v>description c</v>
      </c>
      <c r="D75" s="7"/>
      <c r="E75" s="7"/>
      <c r="F75" s="16"/>
      <c r="G75" s="7"/>
      <c r="H75" s="7"/>
    </row>
    <row r="76" spans="1:8" ht="12.75">
      <c r="A76" s="7">
        <f t="shared" si="2"/>
        <v>4</v>
      </c>
      <c r="B76" s="7" t="str">
        <f t="shared" si="3"/>
        <v>d</v>
      </c>
      <c r="C76" s="7" t="str">
        <f t="shared" si="3"/>
        <v>description d</v>
      </c>
      <c r="D76" s="7"/>
      <c r="E76" s="7"/>
      <c r="F76" s="16"/>
      <c r="G76" s="7"/>
      <c r="H76" s="7"/>
    </row>
    <row r="77" spans="1:8" ht="12.75">
      <c r="A77" s="7">
        <f t="shared" si="2"/>
        <v>5</v>
      </c>
      <c r="B77" s="7" t="str">
        <f t="shared" si="3"/>
        <v>e</v>
      </c>
      <c r="C77" s="7" t="str">
        <f t="shared" si="3"/>
        <v>description e</v>
      </c>
      <c r="D77" s="7"/>
      <c r="E77" s="7"/>
      <c r="F77" s="16"/>
      <c r="G77" s="7"/>
      <c r="H77" s="7"/>
    </row>
    <row r="78" spans="1:8" ht="12.75">
      <c r="A78" s="7">
        <f t="shared" si="2"/>
        <v>6</v>
      </c>
      <c r="B78" s="7" t="str">
        <f t="shared" si="3"/>
        <v>f</v>
      </c>
      <c r="C78" s="7" t="str">
        <f t="shared" si="3"/>
        <v>description f</v>
      </c>
      <c r="D78" s="7"/>
      <c r="E78" s="7"/>
      <c r="F78" s="16"/>
      <c r="G78" s="7"/>
      <c r="H78" s="7"/>
    </row>
    <row r="79" spans="1:8" ht="12.75">
      <c r="A79" s="7">
        <f t="shared" si="2"/>
        <v>7</v>
      </c>
      <c r="B79" s="7" t="str">
        <f t="shared" si="3"/>
        <v>g</v>
      </c>
      <c r="C79" s="7" t="str">
        <f t="shared" si="3"/>
        <v>description g</v>
      </c>
      <c r="D79" s="7"/>
      <c r="E79" s="7"/>
      <c r="F79" s="16"/>
      <c r="G79" s="7"/>
      <c r="H79" s="7"/>
    </row>
    <row r="80" spans="1:8" ht="12.75">
      <c r="A80" s="7">
        <f t="shared" si="2"/>
        <v>8</v>
      </c>
      <c r="B80" s="7" t="str">
        <f t="shared" si="3"/>
        <v>h</v>
      </c>
      <c r="C80" s="7" t="str">
        <f t="shared" si="3"/>
        <v>description h</v>
      </c>
      <c r="D80" s="7"/>
      <c r="E80" s="7"/>
      <c r="F80" s="16"/>
      <c r="G80" s="7"/>
      <c r="H80" s="7"/>
    </row>
    <row r="81" spans="1:8" ht="12.75">
      <c r="A81" s="7">
        <f t="shared" si="2"/>
        <v>9</v>
      </c>
      <c r="B81" s="7" t="str">
        <f t="shared" si="3"/>
        <v>i</v>
      </c>
      <c r="C81" s="7" t="str">
        <f t="shared" si="3"/>
        <v>description i</v>
      </c>
      <c r="D81" s="7"/>
      <c r="E81" s="7"/>
      <c r="F81" s="16"/>
      <c r="G81" s="7"/>
      <c r="H81" s="7"/>
    </row>
    <row r="82" spans="1:8" ht="12.75">
      <c r="A82" s="7">
        <f t="shared" si="2"/>
        <v>10</v>
      </c>
      <c r="B82" s="7" t="str">
        <f t="shared" si="3"/>
        <v>j</v>
      </c>
      <c r="C82" s="7" t="str">
        <f t="shared" si="3"/>
        <v>description j</v>
      </c>
      <c r="D82" s="7"/>
      <c r="E82" s="7"/>
      <c r="F82" s="16"/>
      <c r="G82" s="7"/>
      <c r="H82" s="7"/>
    </row>
    <row r="83" spans="1:8" ht="12.75">
      <c r="A83" s="7">
        <f>A53</f>
        <v>11</v>
      </c>
      <c r="B83" s="7" t="str">
        <f>B53</f>
        <v>k</v>
      </c>
      <c r="C83" s="7" t="str">
        <f aca="true" t="shared" si="4" ref="C83:C92">C53</f>
        <v>description k</v>
      </c>
      <c r="D83" s="7"/>
      <c r="E83" s="7"/>
      <c r="F83" s="16"/>
      <c r="G83" s="7"/>
      <c r="H83" s="7"/>
    </row>
    <row r="84" spans="1:8" ht="12.75">
      <c r="A84" s="7">
        <f t="shared" si="2"/>
        <v>12</v>
      </c>
      <c r="B84" s="7" t="str">
        <f t="shared" si="3"/>
        <v>l</v>
      </c>
      <c r="C84" s="7" t="str">
        <f t="shared" si="4"/>
        <v>description l</v>
      </c>
      <c r="D84" s="7"/>
      <c r="E84" s="7"/>
      <c r="F84" s="16"/>
      <c r="G84" s="7"/>
      <c r="H84" s="7"/>
    </row>
    <row r="85" spans="1:8" ht="12.75">
      <c r="A85" s="7">
        <f t="shared" si="2"/>
        <v>13</v>
      </c>
      <c r="B85" s="7" t="str">
        <f t="shared" si="3"/>
        <v>m</v>
      </c>
      <c r="C85" s="7" t="str">
        <f t="shared" si="4"/>
        <v>description m</v>
      </c>
      <c r="D85" s="7"/>
      <c r="E85" s="7"/>
      <c r="F85" s="16"/>
      <c r="G85" s="7"/>
      <c r="H85" s="7"/>
    </row>
    <row r="86" spans="1:8" ht="12.75">
      <c r="A86" s="7">
        <f t="shared" si="2"/>
        <v>14</v>
      </c>
      <c r="B86" s="7" t="str">
        <f t="shared" si="3"/>
        <v>n</v>
      </c>
      <c r="C86" s="7" t="str">
        <f t="shared" si="4"/>
        <v>description n</v>
      </c>
      <c r="D86" s="7"/>
      <c r="E86" s="7"/>
      <c r="F86" s="16"/>
      <c r="G86" s="7"/>
      <c r="H86" s="7"/>
    </row>
    <row r="87" spans="1:8" ht="12.75">
      <c r="A87" s="7">
        <f t="shared" si="2"/>
        <v>15</v>
      </c>
      <c r="B87" s="7" t="str">
        <f t="shared" si="3"/>
        <v>o</v>
      </c>
      <c r="C87" s="7" t="str">
        <f t="shared" si="4"/>
        <v>description o</v>
      </c>
      <c r="D87" s="7"/>
      <c r="E87" s="7"/>
      <c r="F87" s="16"/>
      <c r="G87" s="7"/>
      <c r="H87" s="7"/>
    </row>
    <row r="88" spans="1:8" ht="12.75">
      <c r="A88" s="7">
        <f t="shared" si="2"/>
        <v>16</v>
      </c>
      <c r="B88" s="7" t="str">
        <f t="shared" si="3"/>
        <v>p</v>
      </c>
      <c r="C88" s="7" t="str">
        <f t="shared" si="4"/>
        <v>description p</v>
      </c>
      <c r="D88" s="7"/>
      <c r="E88" s="7"/>
      <c r="F88" s="16"/>
      <c r="G88" s="7"/>
      <c r="H88" s="7"/>
    </row>
    <row r="89" spans="1:8" ht="12.75">
      <c r="A89" s="7">
        <f t="shared" si="2"/>
        <v>17</v>
      </c>
      <c r="B89" s="7" t="str">
        <f t="shared" si="3"/>
        <v>q</v>
      </c>
      <c r="C89" s="7" t="str">
        <f t="shared" si="4"/>
        <v>description q</v>
      </c>
      <c r="D89" s="7"/>
      <c r="E89" s="7"/>
      <c r="F89" s="16"/>
      <c r="G89" s="7"/>
      <c r="H89" s="7"/>
    </row>
    <row r="90" spans="1:8" ht="12.75">
      <c r="A90" s="7">
        <f t="shared" si="2"/>
        <v>18</v>
      </c>
      <c r="B90" s="7" t="str">
        <f t="shared" si="3"/>
        <v>r</v>
      </c>
      <c r="C90" s="7" t="str">
        <f t="shared" si="4"/>
        <v>description r</v>
      </c>
      <c r="D90" s="7"/>
      <c r="E90" s="7"/>
      <c r="F90" s="16"/>
      <c r="G90" s="7"/>
      <c r="H90" s="7"/>
    </row>
    <row r="91" spans="1:8" ht="12.75">
      <c r="A91" s="7">
        <f t="shared" si="2"/>
        <v>19</v>
      </c>
      <c r="B91" s="7" t="str">
        <f t="shared" si="3"/>
        <v>s</v>
      </c>
      <c r="C91" s="7" t="str">
        <f t="shared" si="4"/>
        <v>description s</v>
      </c>
      <c r="D91" s="7"/>
      <c r="E91" s="7"/>
      <c r="F91" s="16"/>
      <c r="G91" s="7"/>
      <c r="H91" s="7"/>
    </row>
    <row r="92" spans="1:8" ht="12.75">
      <c r="A92" s="7">
        <f t="shared" si="2"/>
        <v>20</v>
      </c>
      <c r="B92" s="7" t="str">
        <f t="shared" si="3"/>
        <v>t</v>
      </c>
      <c r="C92" s="7" t="str">
        <f t="shared" si="4"/>
        <v>description t</v>
      </c>
      <c r="D92" s="7"/>
      <c r="E92" s="7"/>
      <c r="F92" s="16"/>
      <c r="G92" s="7"/>
      <c r="H92" s="7"/>
    </row>
  </sheetData>
  <sheetProtection/>
  <mergeCells count="31">
    <mergeCell ref="E9:E12"/>
    <mergeCell ref="C39:C42"/>
    <mergeCell ref="C9:C12"/>
    <mergeCell ref="F9:F12"/>
    <mergeCell ref="A39:A42"/>
    <mergeCell ref="B39:B42"/>
    <mergeCell ref="A2:J2"/>
    <mergeCell ref="A5:J5"/>
    <mergeCell ref="D9:D12"/>
    <mergeCell ref="J9:J12"/>
    <mergeCell ref="I9:I12"/>
    <mergeCell ref="B69:B72"/>
    <mergeCell ref="C69:C72"/>
    <mergeCell ref="A65:J65"/>
    <mergeCell ref="D69:D72"/>
    <mergeCell ref="A9:A12"/>
    <mergeCell ref="B9:B12"/>
    <mergeCell ref="H9:H12"/>
    <mergeCell ref="G9:G12"/>
    <mergeCell ref="H39:H42"/>
    <mergeCell ref="G39:G42"/>
    <mergeCell ref="E69:E72"/>
    <mergeCell ref="F69:F72"/>
    <mergeCell ref="G69:G72"/>
    <mergeCell ref="H69:H72"/>
    <mergeCell ref="A1:J1"/>
    <mergeCell ref="A35:J35"/>
    <mergeCell ref="F39:F42"/>
    <mergeCell ref="D39:D42"/>
    <mergeCell ref="E39:E42"/>
    <mergeCell ref="A69:A7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2"/>
  <sheetViews>
    <sheetView zoomScalePageLayoutView="0" workbookViewId="0" topLeftCell="A1">
      <selection activeCell="A1" sqref="A1:L1"/>
    </sheetView>
  </sheetViews>
  <sheetFormatPr defaultColWidth="9.140625" defaultRowHeight="12.75"/>
  <cols>
    <col min="2" max="2" width="12.00390625" style="0" customWidth="1"/>
    <col min="7" max="7" width="9.7109375" style="0" customWidth="1"/>
    <col min="9" max="9" width="9.57421875" style="0" bestFit="1" customWidth="1"/>
    <col min="10" max="17" width="3.00390625" style="0" bestFit="1" customWidth="1"/>
    <col min="18" max="20" width="4.00390625" style="0" bestFit="1" customWidth="1"/>
    <col min="22" max="22" width="6.28125" style="0" bestFit="1" customWidth="1"/>
    <col min="24" max="31" width="3.00390625" style="0" bestFit="1" customWidth="1"/>
    <col min="32" max="34" width="4.00390625" style="0" bestFit="1" customWidth="1"/>
    <col min="36" max="36" width="6.28125" style="0" bestFit="1" customWidth="1"/>
    <col min="37" max="37" width="9.00390625" style="0" bestFit="1" customWidth="1"/>
    <col min="38" max="45" width="3.00390625" style="0" bestFit="1" customWidth="1"/>
    <col min="46" max="48" width="4.00390625" style="0" bestFit="1" customWidth="1"/>
    <col min="49" max="49" width="7.57421875" style="0" bestFit="1" customWidth="1"/>
    <col min="50" max="50" width="6.57421875" style="0" customWidth="1"/>
    <col min="51" max="51" width="8.7109375" style="0" bestFit="1" customWidth="1"/>
    <col min="52" max="59" width="3.00390625" style="0" bestFit="1" customWidth="1"/>
    <col min="60" max="62" width="4.00390625" style="0" bestFit="1" customWidth="1"/>
    <col min="63" max="63" width="7.28125" style="0" bestFit="1" customWidth="1"/>
    <col min="64" max="64" width="6.57421875" style="0" customWidth="1"/>
    <col min="65" max="65" width="9.00390625" style="0" bestFit="1" customWidth="1"/>
    <col min="66" max="73" width="3.00390625" style="0" bestFit="1" customWidth="1"/>
    <col min="74" max="76" width="4.00390625" style="0" bestFit="1" customWidth="1"/>
    <col min="77" max="77" width="9.00390625" style="0" bestFit="1" customWidth="1"/>
    <col min="78" max="78" width="6.57421875" style="0" customWidth="1"/>
    <col min="79" max="79" width="9.00390625" style="0" bestFit="1" customWidth="1"/>
    <col min="80" max="87" width="3.00390625" style="0" bestFit="1" customWidth="1"/>
    <col min="88" max="90" width="4.00390625" style="0" bestFit="1" customWidth="1"/>
    <col min="91" max="92" width="9.00390625" style="0" bestFit="1" customWidth="1"/>
  </cols>
  <sheetData>
    <row r="1" spans="1:29" ht="15.75">
      <c r="A1" s="92" t="s">
        <v>150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30"/>
      <c r="N1" s="30"/>
      <c r="O1" s="30"/>
      <c r="P1" s="30"/>
      <c r="Q1" s="30"/>
      <c r="R1" s="30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>
      <c r="A2" s="97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31"/>
      <c r="N2" s="31"/>
      <c r="O2" s="31"/>
      <c r="P2" s="31"/>
      <c r="Q2" s="31"/>
      <c r="R2" s="31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5" spans="1:29" ht="12.75">
      <c r="A5" s="93" t="s">
        <v>75</v>
      </c>
      <c r="B5" s="93"/>
      <c r="C5" s="93"/>
      <c r="D5" s="93"/>
      <c r="E5" s="93"/>
      <c r="F5" s="93"/>
      <c r="G5" s="93"/>
      <c r="H5" s="93"/>
      <c r="I5" s="93"/>
      <c r="J5" s="18"/>
      <c r="K5" s="18"/>
      <c r="L5" s="18"/>
      <c r="M5" s="18"/>
      <c r="N5" s="18"/>
      <c r="O5" s="18"/>
      <c r="P5" s="18"/>
      <c r="Q5" s="18"/>
      <c r="R5" s="18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2.75">
      <c r="A6" t="s">
        <v>17</v>
      </c>
    </row>
    <row r="7" ht="12.75">
      <c r="A7" t="s">
        <v>18</v>
      </c>
    </row>
    <row r="9" spans="1:7" ht="12.75">
      <c r="A9" s="110" t="s">
        <v>179</v>
      </c>
      <c r="B9" s="109" t="s">
        <v>0</v>
      </c>
      <c r="C9" s="101" t="s">
        <v>76</v>
      </c>
      <c r="D9" s="101" t="s">
        <v>78</v>
      </c>
      <c r="E9" s="101" t="s">
        <v>79</v>
      </c>
      <c r="F9" s="101" t="s">
        <v>80</v>
      </c>
      <c r="G9" s="101" t="s">
        <v>81</v>
      </c>
    </row>
    <row r="10" spans="1:7" ht="12.75">
      <c r="A10" s="110"/>
      <c r="B10" s="109"/>
      <c r="C10" s="101"/>
      <c r="D10" s="101"/>
      <c r="E10" s="101"/>
      <c r="F10" s="101"/>
      <c r="G10" s="101"/>
    </row>
    <row r="11" spans="1:7" ht="12.75">
      <c r="A11" s="110"/>
      <c r="B11" s="109"/>
      <c r="C11" s="101"/>
      <c r="D11" s="101"/>
      <c r="E11" s="101"/>
      <c r="F11" s="101"/>
      <c r="G11" s="101"/>
    </row>
    <row r="12" spans="1:7" ht="12.75">
      <c r="A12" s="110"/>
      <c r="B12" s="109"/>
      <c r="C12" s="101"/>
      <c r="D12" s="101"/>
      <c r="E12" s="101"/>
      <c r="F12" s="101"/>
      <c r="G12" s="101"/>
    </row>
    <row r="13" spans="1:7" ht="12.75" customHeight="1">
      <c r="A13" s="7">
        <f>'A - Sample pretreatment'!A13</f>
        <v>1</v>
      </c>
      <c r="B13" s="17" t="str">
        <f>'A - Sample pretreatment'!B13</f>
        <v>a</v>
      </c>
      <c r="C13" s="13">
        <v>1000</v>
      </c>
      <c r="D13" s="36">
        <v>375</v>
      </c>
      <c r="E13" s="36">
        <v>375</v>
      </c>
      <c r="F13" s="13">
        <v>375</v>
      </c>
      <c r="G13" s="13">
        <v>1000</v>
      </c>
    </row>
    <row r="14" spans="1:7" ht="12.75" customHeight="1">
      <c r="A14" s="7">
        <f>'A - Sample pretreatment'!A14</f>
        <v>2</v>
      </c>
      <c r="B14" s="17" t="str">
        <f>'A - Sample pretreatment'!B14</f>
        <v>b</v>
      </c>
      <c r="C14" s="13">
        <v>1000</v>
      </c>
      <c r="D14" s="36">
        <v>375</v>
      </c>
      <c r="E14" s="36">
        <v>375</v>
      </c>
      <c r="F14" s="13">
        <v>375</v>
      </c>
      <c r="G14" s="13">
        <v>1000</v>
      </c>
    </row>
    <row r="15" spans="1:7" ht="12.75" customHeight="1">
      <c r="A15" s="7">
        <f>'A - Sample pretreatment'!A15</f>
        <v>3</v>
      </c>
      <c r="B15" s="17" t="str">
        <f>'A - Sample pretreatment'!B15</f>
        <v>c</v>
      </c>
      <c r="C15" s="13">
        <v>1000</v>
      </c>
      <c r="D15" s="36">
        <v>375</v>
      </c>
      <c r="E15" s="36">
        <v>375</v>
      </c>
      <c r="F15" s="13">
        <v>375</v>
      </c>
      <c r="G15" s="13">
        <v>1000</v>
      </c>
    </row>
    <row r="16" spans="1:7" ht="12.75" customHeight="1">
      <c r="A16" s="7">
        <f>'A - Sample pretreatment'!A16</f>
        <v>4</v>
      </c>
      <c r="B16" s="17" t="str">
        <f>'A - Sample pretreatment'!B16</f>
        <v>d</v>
      </c>
      <c r="C16" s="13">
        <v>1000</v>
      </c>
      <c r="D16" s="36">
        <v>375</v>
      </c>
      <c r="E16" s="36">
        <v>375</v>
      </c>
      <c r="F16" s="13">
        <v>375</v>
      </c>
      <c r="G16" s="13">
        <v>1000</v>
      </c>
    </row>
    <row r="17" spans="1:7" ht="12.75" customHeight="1">
      <c r="A17" s="7">
        <f>'A - Sample pretreatment'!A17</f>
        <v>5</v>
      </c>
      <c r="B17" s="17" t="str">
        <f>'A - Sample pretreatment'!B17</f>
        <v>e</v>
      </c>
      <c r="C17" s="13">
        <v>1000</v>
      </c>
      <c r="D17" s="36">
        <v>375</v>
      </c>
      <c r="E17" s="36">
        <v>375</v>
      </c>
      <c r="F17" s="13">
        <v>375</v>
      </c>
      <c r="G17" s="13">
        <v>1000</v>
      </c>
    </row>
    <row r="18" spans="1:7" ht="12.75" customHeight="1">
      <c r="A18" s="7">
        <f>'A - Sample pretreatment'!A18</f>
        <v>6</v>
      </c>
      <c r="B18" s="17" t="str">
        <f>'A - Sample pretreatment'!B18</f>
        <v>f</v>
      </c>
      <c r="C18" s="13">
        <v>1000</v>
      </c>
      <c r="D18" s="36">
        <v>375</v>
      </c>
      <c r="E18" s="36">
        <v>375</v>
      </c>
      <c r="F18" s="13">
        <v>375</v>
      </c>
      <c r="G18" s="13">
        <v>1000</v>
      </c>
    </row>
    <row r="19" spans="1:7" ht="12.75" customHeight="1">
      <c r="A19" s="7">
        <f>'A - Sample pretreatment'!A19</f>
        <v>7</v>
      </c>
      <c r="B19" s="17" t="str">
        <f>'A - Sample pretreatment'!B19</f>
        <v>g</v>
      </c>
      <c r="C19" s="13">
        <v>1000</v>
      </c>
      <c r="D19" s="36">
        <v>375</v>
      </c>
      <c r="E19" s="36">
        <v>375</v>
      </c>
      <c r="F19" s="13">
        <v>375</v>
      </c>
      <c r="G19" s="13">
        <v>1000</v>
      </c>
    </row>
    <row r="20" spans="1:7" ht="12.75" customHeight="1">
      <c r="A20" s="7">
        <f>'A - Sample pretreatment'!A20</f>
        <v>8</v>
      </c>
      <c r="B20" s="17" t="str">
        <f>'A - Sample pretreatment'!B20</f>
        <v>h</v>
      </c>
      <c r="C20" s="13">
        <v>1000</v>
      </c>
      <c r="D20" s="36">
        <v>375</v>
      </c>
      <c r="E20" s="36">
        <v>375</v>
      </c>
      <c r="F20" s="13">
        <v>375</v>
      </c>
      <c r="G20" s="13">
        <v>1000</v>
      </c>
    </row>
    <row r="21" spans="1:7" ht="12.75" customHeight="1">
      <c r="A21" s="7">
        <f>'A - Sample pretreatment'!A21</f>
        <v>9</v>
      </c>
      <c r="B21" s="17" t="str">
        <f>'A - Sample pretreatment'!B21</f>
        <v>i</v>
      </c>
      <c r="C21" s="13">
        <v>1000</v>
      </c>
      <c r="D21" s="36">
        <v>375</v>
      </c>
      <c r="E21" s="36">
        <v>375</v>
      </c>
      <c r="F21" s="13">
        <v>375</v>
      </c>
      <c r="G21" s="13">
        <v>1000</v>
      </c>
    </row>
    <row r="22" spans="1:7" ht="12.75" customHeight="1">
      <c r="A22" s="7">
        <f>'A - Sample pretreatment'!A22</f>
        <v>10</v>
      </c>
      <c r="B22" s="17" t="str">
        <f>'A - Sample pretreatment'!B22</f>
        <v>j</v>
      </c>
      <c r="C22" s="13">
        <v>1000</v>
      </c>
      <c r="D22" s="36">
        <v>375</v>
      </c>
      <c r="E22" s="36">
        <v>375</v>
      </c>
      <c r="F22" s="13">
        <v>375</v>
      </c>
      <c r="G22" s="13">
        <v>1000</v>
      </c>
    </row>
    <row r="23" spans="1:7" ht="12.75" customHeight="1">
      <c r="A23" s="7">
        <f>'A - Sample pretreatment'!A23</f>
        <v>11</v>
      </c>
      <c r="B23" s="17" t="str">
        <f>'A - Sample pretreatment'!B23</f>
        <v>k</v>
      </c>
      <c r="C23" s="13">
        <v>1000</v>
      </c>
      <c r="D23" s="36">
        <v>375</v>
      </c>
      <c r="E23" s="36">
        <v>375</v>
      </c>
      <c r="F23" s="13">
        <v>375</v>
      </c>
      <c r="G23" s="13">
        <v>1000</v>
      </c>
    </row>
    <row r="24" spans="1:7" ht="12.75" customHeight="1">
      <c r="A24" s="7">
        <f>'A - Sample pretreatment'!A24</f>
        <v>12</v>
      </c>
      <c r="B24" s="17" t="str">
        <f>'A - Sample pretreatment'!B24</f>
        <v>l</v>
      </c>
      <c r="C24" s="13">
        <v>1000</v>
      </c>
      <c r="D24" s="36">
        <v>375</v>
      </c>
      <c r="E24" s="36">
        <v>375</v>
      </c>
      <c r="F24" s="13">
        <v>375</v>
      </c>
      <c r="G24" s="13">
        <v>1000</v>
      </c>
    </row>
    <row r="25" spans="1:7" ht="12.75" customHeight="1">
      <c r="A25" s="7">
        <f>'A - Sample pretreatment'!A25</f>
        <v>13</v>
      </c>
      <c r="B25" s="17" t="str">
        <f>'A - Sample pretreatment'!B25</f>
        <v>m</v>
      </c>
      <c r="C25" s="13">
        <v>1000</v>
      </c>
      <c r="D25" s="36">
        <v>375</v>
      </c>
      <c r="E25" s="36">
        <v>375</v>
      </c>
      <c r="F25" s="13">
        <v>375</v>
      </c>
      <c r="G25" s="13">
        <v>1000</v>
      </c>
    </row>
    <row r="26" spans="1:7" ht="12.75" customHeight="1">
      <c r="A26" s="7">
        <f>'A - Sample pretreatment'!A26</f>
        <v>14</v>
      </c>
      <c r="B26" s="17" t="str">
        <f>'A - Sample pretreatment'!B26</f>
        <v>n</v>
      </c>
      <c r="C26" s="13">
        <v>1000</v>
      </c>
      <c r="D26" s="36">
        <v>375</v>
      </c>
      <c r="E26" s="36">
        <v>375</v>
      </c>
      <c r="F26" s="13">
        <v>375</v>
      </c>
      <c r="G26" s="13">
        <v>1000</v>
      </c>
    </row>
    <row r="27" spans="1:7" ht="12.75" customHeight="1">
      <c r="A27" s="7">
        <f>'A - Sample pretreatment'!A27</f>
        <v>15</v>
      </c>
      <c r="B27" s="17" t="str">
        <f>'A - Sample pretreatment'!B27</f>
        <v>o</v>
      </c>
      <c r="C27" s="13">
        <v>1000</v>
      </c>
      <c r="D27" s="36">
        <v>375</v>
      </c>
      <c r="E27" s="36">
        <v>375</v>
      </c>
      <c r="F27" s="13">
        <v>375</v>
      </c>
      <c r="G27" s="13">
        <v>1000</v>
      </c>
    </row>
    <row r="28" spans="1:7" ht="12.75" customHeight="1">
      <c r="A28" s="7">
        <f>'A - Sample pretreatment'!A28</f>
        <v>16</v>
      </c>
      <c r="B28" s="17" t="str">
        <f>'A - Sample pretreatment'!B28</f>
        <v>p</v>
      </c>
      <c r="C28" s="13">
        <v>1000</v>
      </c>
      <c r="D28" s="36">
        <v>375</v>
      </c>
      <c r="E28" s="36">
        <v>375</v>
      </c>
      <c r="F28" s="13">
        <v>375</v>
      </c>
      <c r="G28" s="13">
        <v>1000</v>
      </c>
    </row>
    <row r="29" spans="1:7" ht="12.75" customHeight="1">
      <c r="A29" s="7">
        <f>'A - Sample pretreatment'!A29</f>
        <v>17</v>
      </c>
      <c r="B29" s="17" t="str">
        <f>'A - Sample pretreatment'!B29</f>
        <v>q</v>
      </c>
      <c r="C29" s="13">
        <v>1000</v>
      </c>
      <c r="D29" s="36">
        <v>375</v>
      </c>
      <c r="E29" s="36">
        <v>375</v>
      </c>
      <c r="F29" s="13">
        <v>375</v>
      </c>
      <c r="G29" s="13">
        <v>1000</v>
      </c>
    </row>
    <row r="30" spans="1:7" ht="12.75" customHeight="1">
      <c r="A30" s="7">
        <f>'A - Sample pretreatment'!A30</f>
        <v>18</v>
      </c>
      <c r="B30" s="17" t="str">
        <f>'A - Sample pretreatment'!B30</f>
        <v>r</v>
      </c>
      <c r="C30" s="13">
        <v>1000</v>
      </c>
      <c r="D30" s="36">
        <v>375</v>
      </c>
      <c r="E30" s="36">
        <v>375</v>
      </c>
      <c r="F30" s="13">
        <v>375</v>
      </c>
      <c r="G30" s="13">
        <v>1000</v>
      </c>
    </row>
    <row r="31" spans="1:7" ht="12.75" customHeight="1">
      <c r="A31" s="7">
        <f>'A - Sample pretreatment'!A31</f>
        <v>19</v>
      </c>
      <c r="B31" s="17" t="str">
        <f>'A - Sample pretreatment'!B31</f>
        <v>s</v>
      </c>
      <c r="C31" s="13">
        <v>1000</v>
      </c>
      <c r="D31" s="36">
        <v>375</v>
      </c>
      <c r="E31" s="36">
        <v>375</v>
      </c>
      <c r="F31" s="13">
        <v>375</v>
      </c>
      <c r="G31" s="13">
        <v>1000</v>
      </c>
    </row>
    <row r="32" spans="1:7" ht="12.75" customHeight="1">
      <c r="A32" s="7">
        <f>'A - Sample pretreatment'!A32</f>
        <v>20</v>
      </c>
      <c r="B32" s="17" t="str">
        <f>'A - Sample pretreatment'!B32</f>
        <v>t</v>
      </c>
      <c r="C32" s="13">
        <v>1000</v>
      </c>
      <c r="D32" s="36">
        <v>375</v>
      </c>
      <c r="E32" s="36">
        <v>375</v>
      </c>
      <c r="F32" s="13">
        <v>375</v>
      </c>
      <c r="G32" s="13">
        <v>1000</v>
      </c>
    </row>
    <row r="35" spans="1:9" ht="14.25">
      <c r="A35" s="93" t="s">
        <v>82</v>
      </c>
      <c r="B35" s="93"/>
      <c r="C35" s="93"/>
      <c r="D35" s="93"/>
      <c r="E35" s="93"/>
      <c r="F35" s="93"/>
      <c r="G35" s="93"/>
      <c r="H35" s="93"/>
      <c r="I35" s="93"/>
    </row>
    <row r="36" ht="12.75">
      <c r="A36" t="s">
        <v>17</v>
      </c>
    </row>
    <row r="37" ht="12.75">
      <c r="A37" t="s">
        <v>18</v>
      </c>
    </row>
    <row r="39" spans="1:92" s="42" customFormat="1" ht="13.5">
      <c r="A39" s="102" t="s">
        <v>179</v>
      </c>
      <c r="B39" s="101" t="s">
        <v>0</v>
      </c>
      <c r="C39" s="101" t="s">
        <v>87</v>
      </c>
      <c r="D39" s="101" t="s">
        <v>104</v>
      </c>
      <c r="E39" s="112" t="s">
        <v>105</v>
      </c>
      <c r="F39" s="103" t="s">
        <v>83</v>
      </c>
      <c r="G39" s="101" t="s">
        <v>85</v>
      </c>
      <c r="H39" s="113" t="s">
        <v>86</v>
      </c>
      <c r="I39" s="107" t="s">
        <v>89</v>
      </c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14"/>
      <c r="W39" s="107" t="s">
        <v>90</v>
      </c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14"/>
      <c r="AK39" s="107" t="s">
        <v>91</v>
      </c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14"/>
      <c r="AY39" s="107" t="s">
        <v>92</v>
      </c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14"/>
      <c r="BM39" s="107" t="s">
        <v>101</v>
      </c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7" t="s">
        <v>165</v>
      </c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</row>
    <row r="40" spans="1:92" s="44" customFormat="1" ht="12.75" customHeight="1">
      <c r="A40" s="102"/>
      <c r="B40" s="101"/>
      <c r="C40" s="101"/>
      <c r="D40" s="101"/>
      <c r="E40" s="112"/>
      <c r="F40" s="104"/>
      <c r="G40" s="101"/>
      <c r="H40" s="113"/>
      <c r="I40" s="98" t="s">
        <v>93</v>
      </c>
      <c r="J40" s="99" t="s">
        <v>84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 t="s">
        <v>94</v>
      </c>
      <c r="V40" s="111" t="s">
        <v>88</v>
      </c>
      <c r="W40" s="98" t="s">
        <v>95</v>
      </c>
      <c r="X40" s="99" t="s">
        <v>84</v>
      </c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 t="s">
        <v>96</v>
      </c>
      <c r="AJ40" s="111" t="s">
        <v>88</v>
      </c>
      <c r="AK40" s="98" t="s">
        <v>97</v>
      </c>
      <c r="AL40" s="99" t="s">
        <v>84</v>
      </c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00" t="s">
        <v>98</v>
      </c>
      <c r="AX40" s="111" t="s">
        <v>88</v>
      </c>
      <c r="AY40" s="98" t="s">
        <v>99</v>
      </c>
      <c r="AZ40" s="99" t="s">
        <v>84</v>
      </c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100" t="s">
        <v>100</v>
      </c>
      <c r="BL40" s="111" t="s">
        <v>88</v>
      </c>
      <c r="BM40" s="98" t="s">
        <v>102</v>
      </c>
      <c r="BN40" s="99" t="s">
        <v>84</v>
      </c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100" t="s">
        <v>103</v>
      </c>
      <c r="BZ40" s="106" t="s">
        <v>88</v>
      </c>
      <c r="CA40" s="98" t="s">
        <v>166</v>
      </c>
      <c r="CB40" s="99" t="s">
        <v>84</v>
      </c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100" t="s">
        <v>167</v>
      </c>
      <c r="CN40" s="106" t="s">
        <v>88</v>
      </c>
    </row>
    <row r="41" spans="1:92" s="44" customFormat="1" ht="12.75" customHeight="1">
      <c r="A41" s="102"/>
      <c r="B41" s="101"/>
      <c r="C41" s="101"/>
      <c r="D41" s="101"/>
      <c r="E41" s="112"/>
      <c r="F41" s="104"/>
      <c r="G41" s="101"/>
      <c r="H41" s="113"/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  <c r="V41" s="111"/>
      <c r="W41" s="98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  <c r="AJ41" s="111"/>
      <c r="AK41" s="98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100"/>
      <c r="AX41" s="111"/>
      <c r="AY41" s="98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100"/>
      <c r="BL41" s="111"/>
      <c r="BM41" s="98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100"/>
      <c r="BZ41" s="106"/>
      <c r="CA41" s="98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100"/>
      <c r="CN41" s="106"/>
    </row>
    <row r="42" spans="1:92" s="44" customFormat="1" ht="12">
      <c r="A42" s="102"/>
      <c r="B42" s="101"/>
      <c r="C42" s="101"/>
      <c r="D42" s="101"/>
      <c r="E42" s="112"/>
      <c r="F42" s="105"/>
      <c r="G42" s="101"/>
      <c r="H42" s="113"/>
      <c r="I42" s="9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  <c r="V42" s="111"/>
      <c r="W42" s="98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J42" s="111"/>
      <c r="AK42" s="98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100"/>
      <c r="AX42" s="111"/>
      <c r="AY42" s="98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100"/>
      <c r="BL42" s="111"/>
      <c r="BM42" s="98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100"/>
      <c r="BZ42" s="106"/>
      <c r="CA42" s="98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100"/>
      <c r="CN42" s="106"/>
    </row>
    <row r="43" spans="1:92" ht="12.75">
      <c r="A43" s="7">
        <f>A13</f>
        <v>1</v>
      </c>
      <c r="B43" s="17" t="str">
        <f>B13</f>
        <v>a</v>
      </c>
      <c r="C43" s="13">
        <v>1000</v>
      </c>
      <c r="D43" s="13">
        <v>500</v>
      </c>
      <c r="E43" s="45">
        <f>((D43/C43)*100)</f>
        <v>50</v>
      </c>
      <c r="F43" s="37">
        <v>38930</v>
      </c>
      <c r="G43" s="38">
        <v>0.5833333333333334</v>
      </c>
      <c r="H43" s="41">
        <v>0.125</v>
      </c>
      <c r="I43" s="40">
        <v>180</v>
      </c>
      <c r="J43" s="39">
        <v>11</v>
      </c>
      <c r="K43" s="39">
        <v>12</v>
      </c>
      <c r="L43" s="39">
        <v>13</v>
      </c>
      <c r="M43" s="39">
        <v>14</v>
      </c>
      <c r="N43" s="39">
        <v>15</v>
      </c>
      <c r="O43" s="39">
        <v>16</v>
      </c>
      <c r="P43" s="39">
        <v>17</v>
      </c>
      <c r="Q43" s="39">
        <v>18</v>
      </c>
      <c r="R43" s="39">
        <v>201</v>
      </c>
      <c r="S43" s="39">
        <v>202</v>
      </c>
      <c r="T43" s="39">
        <v>203</v>
      </c>
      <c r="U43" s="7">
        <v>100</v>
      </c>
      <c r="V43" s="43">
        <f>(1-(U43/I43))*100</f>
        <v>44.44444444444444</v>
      </c>
      <c r="W43" s="40">
        <v>180</v>
      </c>
      <c r="X43" s="39">
        <v>11</v>
      </c>
      <c r="Y43" s="39">
        <v>12</v>
      </c>
      <c r="Z43" s="39">
        <v>13</v>
      </c>
      <c r="AA43" s="39">
        <v>14</v>
      </c>
      <c r="AB43" s="39">
        <v>15</v>
      </c>
      <c r="AC43" s="39">
        <v>16</v>
      </c>
      <c r="AD43" s="39">
        <v>17</v>
      </c>
      <c r="AE43" s="39">
        <v>18</v>
      </c>
      <c r="AF43" s="39">
        <v>201</v>
      </c>
      <c r="AG43" s="39">
        <v>202</v>
      </c>
      <c r="AH43" s="39">
        <v>203</v>
      </c>
      <c r="AI43" s="7">
        <v>100</v>
      </c>
      <c r="AJ43" s="43">
        <f>(1-(AI43/W43))*100</f>
        <v>44.44444444444444</v>
      </c>
      <c r="AK43" s="40">
        <v>180</v>
      </c>
      <c r="AL43" s="39">
        <v>11</v>
      </c>
      <c r="AM43" s="39">
        <v>12</v>
      </c>
      <c r="AN43" s="39">
        <v>13</v>
      </c>
      <c r="AO43" s="39">
        <v>14</v>
      </c>
      <c r="AP43" s="39">
        <v>15</v>
      </c>
      <c r="AQ43" s="39">
        <v>16</v>
      </c>
      <c r="AR43" s="39">
        <v>17</v>
      </c>
      <c r="AS43" s="39">
        <v>18</v>
      </c>
      <c r="AT43" s="39">
        <v>201</v>
      </c>
      <c r="AU43" s="39">
        <v>202</v>
      </c>
      <c r="AV43" s="39">
        <v>203</v>
      </c>
      <c r="AW43" s="7">
        <v>100</v>
      </c>
      <c r="AX43" s="43">
        <f>(1-(AW43/AK43))*100</f>
        <v>44.44444444444444</v>
      </c>
      <c r="AY43" s="40">
        <v>180</v>
      </c>
      <c r="AZ43" s="39">
        <v>11</v>
      </c>
      <c r="BA43" s="39">
        <v>12</v>
      </c>
      <c r="BB43" s="39">
        <v>13</v>
      </c>
      <c r="BC43" s="39">
        <v>14</v>
      </c>
      <c r="BD43" s="39">
        <v>15</v>
      </c>
      <c r="BE43" s="39">
        <v>16</v>
      </c>
      <c r="BF43" s="39">
        <v>17</v>
      </c>
      <c r="BG43" s="39">
        <v>18</v>
      </c>
      <c r="BH43" s="39">
        <v>201</v>
      </c>
      <c r="BI43" s="39">
        <v>202</v>
      </c>
      <c r="BJ43" s="39">
        <v>203</v>
      </c>
      <c r="BK43" s="7">
        <v>100</v>
      </c>
      <c r="BL43" s="43">
        <f>(1-(BK43/AY43))*100</f>
        <v>44.44444444444444</v>
      </c>
      <c r="BM43" s="40">
        <v>180</v>
      </c>
      <c r="BN43" s="39">
        <v>11</v>
      </c>
      <c r="BO43" s="39">
        <v>12</v>
      </c>
      <c r="BP43" s="39">
        <v>13</v>
      </c>
      <c r="BQ43" s="39">
        <v>14</v>
      </c>
      <c r="BR43" s="39">
        <v>15</v>
      </c>
      <c r="BS43" s="39">
        <v>16</v>
      </c>
      <c r="BT43" s="39">
        <v>17</v>
      </c>
      <c r="BU43" s="39">
        <v>18</v>
      </c>
      <c r="BV43" s="39">
        <v>201</v>
      </c>
      <c r="BW43" s="39">
        <v>202</v>
      </c>
      <c r="BX43" s="39">
        <v>203</v>
      </c>
      <c r="BY43" s="7">
        <v>100</v>
      </c>
      <c r="BZ43" s="45">
        <f>(1-(BY43/BM43))*100</f>
        <v>44.44444444444444</v>
      </c>
      <c r="CA43" s="40">
        <v>180</v>
      </c>
      <c r="CB43" s="39">
        <v>11</v>
      </c>
      <c r="CC43" s="39">
        <v>12</v>
      </c>
      <c r="CD43" s="39">
        <v>13</v>
      </c>
      <c r="CE43" s="39">
        <v>14</v>
      </c>
      <c r="CF43" s="39">
        <v>15</v>
      </c>
      <c r="CG43" s="39">
        <v>16</v>
      </c>
      <c r="CH43" s="39">
        <v>17</v>
      </c>
      <c r="CI43" s="39">
        <v>18</v>
      </c>
      <c r="CJ43" s="39">
        <v>201</v>
      </c>
      <c r="CK43" s="39">
        <v>202</v>
      </c>
      <c r="CL43" s="39">
        <v>203</v>
      </c>
      <c r="CM43" s="7">
        <v>100</v>
      </c>
      <c r="CN43" s="45">
        <f>(1-(CM43/CA43))*100</f>
        <v>44.44444444444444</v>
      </c>
    </row>
    <row r="44" spans="1:92" ht="12.75">
      <c r="A44" s="7">
        <f aca="true" t="shared" si="0" ref="A44:A62">A14</f>
        <v>2</v>
      </c>
      <c r="B44" s="17" t="str">
        <f aca="true" t="shared" si="1" ref="B44:B62">B14</f>
        <v>b</v>
      </c>
      <c r="C44" s="13">
        <v>1000</v>
      </c>
      <c r="D44" s="13">
        <v>500</v>
      </c>
      <c r="E44" s="45">
        <f aca="true" t="shared" si="2" ref="E44:E52">((D44/C44)*100)</f>
        <v>50</v>
      </c>
      <c r="F44" s="37">
        <v>38931</v>
      </c>
      <c r="G44" s="38">
        <v>0.625</v>
      </c>
      <c r="H44" s="41">
        <v>0.166666666666667</v>
      </c>
      <c r="I44" s="40">
        <v>180</v>
      </c>
      <c r="J44" s="39">
        <v>11</v>
      </c>
      <c r="K44" s="39">
        <v>12</v>
      </c>
      <c r="L44" s="39">
        <v>13</v>
      </c>
      <c r="M44" s="39">
        <v>14</v>
      </c>
      <c r="N44" s="39">
        <v>15</v>
      </c>
      <c r="O44" s="39">
        <v>16</v>
      </c>
      <c r="P44" s="39">
        <v>17</v>
      </c>
      <c r="Q44" s="39">
        <v>18</v>
      </c>
      <c r="R44" s="39">
        <v>201</v>
      </c>
      <c r="S44" s="39">
        <v>202</v>
      </c>
      <c r="T44" s="39">
        <v>203</v>
      </c>
      <c r="U44" s="7">
        <v>100</v>
      </c>
      <c r="V44" s="43">
        <f aca="true" t="shared" si="3" ref="V44:V52">(1-(U44/I44))*100</f>
        <v>44.44444444444444</v>
      </c>
      <c r="W44" s="40">
        <v>180</v>
      </c>
      <c r="X44" s="39">
        <v>11</v>
      </c>
      <c r="Y44" s="39">
        <v>12</v>
      </c>
      <c r="Z44" s="39">
        <v>13</v>
      </c>
      <c r="AA44" s="39">
        <v>14</v>
      </c>
      <c r="AB44" s="39">
        <v>15</v>
      </c>
      <c r="AC44" s="39">
        <v>16</v>
      </c>
      <c r="AD44" s="39">
        <v>17</v>
      </c>
      <c r="AE44" s="39">
        <v>18</v>
      </c>
      <c r="AF44" s="39">
        <v>201</v>
      </c>
      <c r="AG44" s="39">
        <v>202</v>
      </c>
      <c r="AH44" s="39">
        <v>203</v>
      </c>
      <c r="AI44" s="7">
        <v>100</v>
      </c>
      <c r="AJ44" s="43">
        <f aca="true" t="shared" si="4" ref="AJ44:AJ52">(1-(AI44/W44))*100</f>
        <v>44.44444444444444</v>
      </c>
      <c r="AK44" s="40">
        <v>180</v>
      </c>
      <c r="AL44" s="39">
        <v>11</v>
      </c>
      <c r="AM44" s="39">
        <v>12</v>
      </c>
      <c r="AN44" s="39">
        <v>13</v>
      </c>
      <c r="AO44" s="39">
        <v>14</v>
      </c>
      <c r="AP44" s="39">
        <v>15</v>
      </c>
      <c r="AQ44" s="39">
        <v>16</v>
      </c>
      <c r="AR44" s="39">
        <v>17</v>
      </c>
      <c r="AS44" s="39">
        <v>18</v>
      </c>
      <c r="AT44" s="39">
        <v>201</v>
      </c>
      <c r="AU44" s="39">
        <v>202</v>
      </c>
      <c r="AV44" s="39">
        <v>203</v>
      </c>
      <c r="AW44" s="7">
        <v>100</v>
      </c>
      <c r="AX44" s="43">
        <f aca="true" t="shared" si="5" ref="AX44:AX52">(1-(AW44/AK44))*100</f>
        <v>44.44444444444444</v>
      </c>
      <c r="AY44" s="40">
        <v>180</v>
      </c>
      <c r="AZ44" s="39">
        <v>11</v>
      </c>
      <c r="BA44" s="39">
        <v>12</v>
      </c>
      <c r="BB44" s="39">
        <v>13</v>
      </c>
      <c r="BC44" s="39">
        <v>14</v>
      </c>
      <c r="BD44" s="39">
        <v>15</v>
      </c>
      <c r="BE44" s="39">
        <v>16</v>
      </c>
      <c r="BF44" s="39">
        <v>17</v>
      </c>
      <c r="BG44" s="39">
        <v>18</v>
      </c>
      <c r="BH44" s="39">
        <v>201</v>
      </c>
      <c r="BI44" s="39">
        <v>202</v>
      </c>
      <c r="BJ44" s="39">
        <v>203</v>
      </c>
      <c r="BK44" s="7">
        <v>100</v>
      </c>
      <c r="BL44" s="43">
        <f aca="true" t="shared" si="6" ref="BL44:BL52">(1-(BK44/AY44))*100</f>
        <v>44.44444444444444</v>
      </c>
      <c r="BM44" s="40">
        <v>180</v>
      </c>
      <c r="BN44" s="39">
        <v>11</v>
      </c>
      <c r="BO44" s="39">
        <v>12</v>
      </c>
      <c r="BP44" s="39">
        <v>13</v>
      </c>
      <c r="BQ44" s="39">
        <v>14</v>
      </c>
      <c r="BR44" s="39">
        <v>15</v>
      </c>
      <c r="BS44" s="39">
        <v>16</v>
      </c>
      <c r="BT44" s="39">
        <v>17</v>
      </c>
      <c r="BU44" s="39">
        <v>18</v>
      </c>
      <c r="BV44" s="39">
        <v>201</v>
      </c>
      <c r="BW44" s="39">
        <v>202</v>
      </c>
      <c r="BX44" s="39">
        <v>203</v>
      </c>
      <c r="BY44" s="7">
        <v>100</v>
      </c>
      <c r="BZ44" s="45">
        <f aca="true" t="shared" si="7" ref="BZ44:BZ52">(1-(BY44/BM44))*100</f>
        <v>44.44444444444444</v>
      </c>
      <c r="CA44" s="40">
        <v>180</v>
      </c>
      <c r="CB44" s="39">
        <v>11</v>
      </c>
      <c r="CC44" s="39">
        <v>12</v>
      </c>
      <c r="CD44" s="39">
        <v>13</v>
      </c>
      <c r="CE44" s="39">
        <v>14</v>
      </c>
      <c r="CF44" s="39">
        <v>15</v>
      </c>
      <c r="CG44" s="39">
        <v>16</v>
      </c>
      <c r="CH44" s="39">
        <v>17</v>
      </c>
      <c r="CI44" s="39">
        <v>18</v>
      </c>
      <c r="CJ44" s="39">
        <v>201</v>
      </c>
      <c r="CK44" s="39">
        <v>202</v>
      </c>
      <c r="CL44" s="39">
        <v>203</v>
      </c>
      <c r="CM44" s="7">
        <v>100</v>
      </c>
      <c r="CN44" s="45">
        <f aca="true" t="shared" si="8" ref="CN44:CN52">(1-(CM44/CA44))*100</f>
        <v>44.44444444444444</v>
      </c>
    </row>
    <row r="45" spans="1:92" ht="12.75">
      <c r="A45" s="7">
        <f t="shared" si="0"/>
        <v>3</v>
      </c>
      <c r="B45" s="17" t="str">
        <f t="shared" si="1"/>
        <v>c</v>
      </c>
      <c r="C45" s="13">
        <v>1000</v>
      </c>
      <c r="D45" s="13">
        <v>500</v>
      </c>
      <c r="E45" s="45">
        <f t="shared" si="2"/>
        <v>50</v>
      </c>
      <c r="F45" s="37">
        <v>38932</v>
      </c>
      <c r="G45" s="38">
        <v>0.666666666666667</v>
      </c>
      <c r="H45" s="41">
        <v>0.208333333333333</v>
      </c>
      <c r="I45" s="40">
        <v>180</v>
      </c>
      <c r="J45" s="39">
        <v>11</v>
      </c>
      <c r="K45" s="39">
        <v>12</v>
      </c>
      <c r="L45" s="39">
        <v>13</v>
      </c>
      <c r="M45" s="39">
        <v>14</v>
      </c>
      <c r="N45" s="39">
        <v>15</v>
      </c>
      <c r="O45" s="39">
        <v>16</v>
      </c>
      <c r="P45" s="39">
        <v>17</v>
      </c>
      <c r="Q45" s="39">
        <v>18</v>
      </c>
      <c r="R45" s="39">
        <v>201</v>
      </c>
      <c r="S45" s="39">
        <v>202</v>
      </c>
      <c r="T45" s="39">
        <v>203</v>
      </c>
      <c r="U45" s="7">
        <v>100</v>
      </c>
      <c r="V45" s="43">
        <f t="shared" si="3"/>
        <v>44.44444444444444</v>
      </c>
      <c r="W45" s="40">
        <v>180</v>
      </c>
      <c r="X45" s="39">
        <v>11</v>
      </c>
      <c r="Y45" s="39">
        <v>12</v>
      </c>
      <c r="Z45" s="39">
        <v>13</v>
      </c>
      <c r="AA45" s="39">
        <v>14</v>
      </c>
      <c r="AB45" s="39">
        <v>15</v>
      </c>
      <c r="AC45" s="39">
        <v>16</v>
      </c>
      <c r="AD45" s="39">
        <v>17</v>
      </c>
      <c r="AE45" s="39">
        <v>18</v>
      </c>
      <c r="AF45" s="39">
        <v>201</v>
      </c>
      <c r="AG45" s="39">
        <v>202</v>
      </c>
      <c r="AH45" s="39">
        <v>203</v>
      </c>
      <c r="AI45" s="7">
        <v>100</v>
      </c>
      <c r="AJ45" s="43">
        <f t="shared" si="4"/>
        <v>44.44444444444444</v>
      </c>
      <c r="AK45" s="40">
        <v>180</v>
      </c>
      <c r="AL45" s="39">
        <v>11</v>
      </c>
      <c r="AM45" s="39">
        <v>12</v>
      </c>
      <c r="AN45" s="39">
        <v>13</v>
      </c>
      <c r="AO45" s="39">
        <v>14</v>
      </c>
      <c r="AP45" s="39">
        <v>15</v>
      </c>
      <c r="AQ45" s="39">
        <v>16</v>
      </c>
      <c r="AR45" s="39">
        <v>17</v>
      </c>
      <c r="AS45" s="39">
        <v>18</v>
      </c>
      <c r="AT45" s="39">
        <v>201</v>
      </c>
      <c r="AU45" s="39">
        <v>202</v>
      </c>
      <c r="AV45" s="39">
        <v>203</v>
      </c>
      <c r="AW45" s="7">
        <v>100</v>
      </c>
      <c r="AX45" s="43">
        <f t="shared" si="5"/>
        <v>44.44444444444444</v>
      </c>
      <c r="AY45" s="40">
        <v>180</v>
      </c>
      <c r="AZ45" s="39">
        <v>11</v>
      </c>
      <c r="BA45" s="39">
        <v>12</v>
      </c>
      <c r="BB45" s="39">
        <v>13</v>
      </c>
      <c r="BC45" s="39">
        <v>14</v>
      </c>
      <c r="BD45" s="39">
        <v>15</v>
      </c>
      <c r="BE45" s="39">
        <v>16</v>
      </c>
      <c r="BF45" s="39">
        <v>17</v>
      </c>
      <c r="BG45" s="39">
        <v>18</v>
      </c>
      <c r="BH45" s="39">
        <v>201</v>
      </c>
      <c r="BI45" s="39">
        <v>202</v>
      </c>
      <c r="BJ45" s="39">
        <v>203</v>
      </c>
      <c r="BK45" s="7">
        <v>100</v>
      </c>
      <c r="BL45" s="43">
        <f t="shared" si="6"/>
        <v>44.44444444444444</v>
      </c>
      <c r="BM45" s="40">
        <v>180</v>
      </c>
      <c r="BN45" s="39">
        <v>11</v>
      </c>
      <c r="BO45" s="39">
        <v>12</v>
      </c>
      <c r="BP45" s="39">
        <v>13</v>
      </c>
      <c r="BQ45" s="39">
        <v>14</v>
      </c>
      <c r="BR45" s="39">
        <v>15</v>
      </c>
      <c r="BS45" s="39">
        <v>16</v>
      </c>
      <c r="BT45" s="39">
        <v>17</v>
      </c>
      <c r="BU45" s="39">
        <v>18</v>
      </c>
      <c r="BV45" s="39">
        <v>201</v>
      </c>
      <c r="BW45" s="39">
        <v>202</v>
      </c>
      <c r="BX45" s="39">
        <v>203</v>
      </c>
      <c r="BY45" s="7">
        <v>100</v>
      </c>
      <c r="BZ45" s="45">
        <f t="shared" si="7"/>
        <v>44.44444444444444</v>
      </c>
      <c r="CA45" s="40">
        <v>180</v>
      </c>
      <c r="CB45" s="39">
        <v>11</v>
      </c>
      <c r="CC45" s="39">
        <v>12</v>
      </c>
      <c r="CD45" s="39">
        <v>13</v>
      </c>
      <c r="CE45" s="39">
        <v>14</v>
      </c>
      <c r="CF45" s="39">
        <v>15</v>
      </c>
      <c r="CG45" s="39">
        <v>16</v>
      </c>
      <c r="CH45" s="39">
        <v>17</v>
      </c>
      <c r="CI45" s="39">
        <v>18</v>
      </c>
      <c r="CJ45" s="39">
        <v>201</v>
      </c>
      <c r="CK45" s="39">
        <v>202</v>
      </c>
      <c r="CL45" s="39">
        <v>203</v>
      </c>
      <c r="CM45" s="7">
        <v>100</v>
      </c>
      <c r="CN45" s="45">
        <f t="shared" si="8"/>
        <v>44.44444444444444</v>
      </c>
    </row>
    <row r="46" spans="1:92" ht="12.75">
      <c r="A46" s="7">
        <f t="shared" si="0"/>
        <v>4</v>
      </c>
      <c r="B46" s="17" t="str">
        <f t="shared" si="1"/>
        <v>d</v>
      </c>
      <c r="C46" s="13">
        <v>1000</v>
      </c>
      <c r="D46" s="13">
        <v>500</v>
      </c>
      <c r="E46" s="45">
        <f t="shared" si="2"/>
        <v>50</v>
      </c>
      <c r="F46" s="37">
        <v>38933</v>
      </c>
      <c r="G46" s="38">
        <v>0.708333333333333</v>
      </c>
      <c r="H46" s="41">
        <v>0.25</v>
      </c>
      <c r="I46" s="40">
        <v>180</v>
      </c>
      <c r="J46" s="39">
        <v>11</v>
      </c>
      <c r="K46" s="39">
        <v>12</v>
      </c>
      <c r="L46" s="39">
        <v>13</v>
      </c>
      <c r="M46" s="39">
        <v>14</v>
      </c>
      <c r="N46" s="39">
        <v>15</v>
      </c>
      <c r="O46" s="39">
        <v>16</v>
      </c>
      <c r="P46" s="39">
        <v>17</v>
      </c>
      <c r="Q46" s="39">
        <v>18</v>
      </c>
      <c r="R46" s="39">
        <v>201</v>
      </c>
      <c r="S46" s="39">
        <v>202</v>
      </c>
      <c r="T46" s="39">
        <v>203</v>
      </c>
      <c r="U46" s="7">
        <v>100</v>
      </c>
      <c r="V46" s="43">
        <f t="shared" si="3"/>
        <v>44.44444444444444</v>
      </c>
      <c r="W46" s="40">
        <v>180</v>
      </c>
      <c r="X46" s="39">
        <v>11</v>
      </c>
      <c r="Y46" s="39">
        <v>12</v>
      </c>
      <c r="Z46" s="39">
        <v>13</v>
      </c>
      <c r="AA46" s="39">
        <v>14</v>
      </c>
      <c r="AB46" s="39">
        <v>15</v>
      </c>
      <c r="AC46" s="39">
        <v>16</v>
      </c>
      <c r="AD46" s="39">
        <v>17</v>
      </c>
      <c r="AE46" s="39">
        <v>18</v>
      </c>
      <c r="AF46" s="39">
        <v>201</v>
      </c>
      <c r="AG46" s="39">
        <v>202</v>
      </c>
      <c r="AH46" s="39">
        <v>203</v>
      </c>
      <c r="AI46" s="7">
        <v>100</v>
      </c>
      <c r="AJ46" s="43">
        <f t="shared" si="4"/>
        <v>44.44444444444444</v>
      </c>
      <c r="AK46" s="40">
        <v>180</v>
      </c>
      <c r="AL46" s="39">
        <v>11</v>
      </c>
      <c r="AM46" s="39">
        <v>12</v>
      </c>
      <c r="AN46" s="39">
        <v>13</v>
      </c>
      <c r="AO46" s="39">
        <v>14</v>
      </c>
      <c r="AP46" s="39">
        <v>15</v>
      </c>
      <c r="AQ46" s="39">
        <v>16</v>
      </c>
      <c r="AR46" s="39">
        <v>17</v>
      </c>
      <c r="AS46" s="39">
        <v>18</v>
      </c>
      <c r="AT46" s="39">
        <v>201</v>
      </c>
      <c r="AU46" s="39">
        <v>202</v>
      </c>
      <c r="AV46" s="39">
        <v>203</v>
      </c>
      <c r="AW46" s="7">
        <v>100</v>
      </c>
      <c r="AX46" s="43">
        <f t="shared" si="5"/>
        <v>44.44444444444444</v>
      </c>
      <c r="AY46" s="40">
        <v>180</v>
      </c>
      <c r="AZ46" s="39">
        <v>11</v>
      </c>
      <c r="BA46" s="39">
        <v>12</v>
      </c>
      <c r="BB46" s="39">
        <v>13</v>
      </c>
      <c r="BC46" s="39">
        <v>14</v>
      </c>
      <c r="BD46" s="39">
        <v>15</v>
      </c>
      <c r="BE46" s="39">
        <v>16</v>
      </c>
      <c r="BF46" s="39">
        <v>17</v>
      </c>
      <c r="BG46" s="39">
        <v>18</v>
      </c>
      <c r="BH46" s="39">
        <v>201</v>
      </c>
      <c r="BI46" s="39">
        <v>202</v>
      </c>
      <c r="BJ46" s="39">
        <v>203</v>
      </c>
      <c r="BK46" s="7">
        <v>100</v>
      </c>
      <c r="BL46" s="43">
        <f t="shared" si="6"/>
        <v>44.44444444444444</v>
      </c>
      <c r="BM46" s="40">
        <v>180</v>
      </c>
      <c r="BN46" s="39">
        <v>11</v>
      </c>
      <c r="BO46" s="39">
        <v>12</v>
      </c>
      <c r="BP46" s="39">
        <v>13</v>
      </c>
      <c r="BQ46" s="39">
        <v>14</v>
      </c>
      <c r="BR46" s="39">
        <v>15</v>
      </c>
      <c r="BS46" s="39">
        <v>16</v>
      </c>
      <c r="BT46" s="39">
        <v>17</v>
      </c>
      <c r="BU46" s="39">
        <v>18</v>
      </c>
      <c r="BV46" s="39">
        <v>201</v>
      </c>
      <c r="BW46" s="39">
        <v>202</v>
      </c>
      <c r="BX46" s="39">
        <v>203</v>
      </c>
      <c r="BY46" s="7">
        <v>100</v>
      </c>
      <c r="BZ46" s="45">
        <f t="shared" si="7"/>
        <v>44.44444444444444</v>
      </c>
      <c r="CA46" s="40">
        <v>180</v>
      </c>
      <c r="CB46" s="39">
        <v>11</v>
      </c>
      <c r="CC46" s="39">
        <v>12</v>
      </c>
      <c r="CD46" s="39">
        <v>13</v>
      </c>
      <c r="CE46" s="39">
        <v>14</v>
      </c>
      <c r="CF46" s="39">
        <v>15</v>
      </c>
      <c r="CG46" s="39">
        <v>16</v>
      </c>
      <c r="CH46" s="39">
        <v>17</v>
      </c>
      <c r="CI46" s="39">
        <v>18</v>
      </c>
      <c r="CJ46" s="39">
        <v>201</v>
      </c>
      <c r="CK46" s="39">
        <v>202</v>
      </c>
      <c r="CL46" s="39">
        <v>203</v>
      </c>
      <c r="CM46" s="7">
        <v>100</v>
      </c>
      <c r="CN46" s="45">
        <f t="shared" si="8"/>
        <v>44.44444444444444</v>
      </c>
    </row>
    <row r="47" spans="1:92" ht="12.75">
      <c r="A47" s="7">
        <f t="shared" si="0"/>
        <v>5</v>
      </c>
      <c r="B47" s="17" t="str">
        <f t="shared" si="1"/>
        <v>e</v>
      </c>
      <c r="C47" s="13">
        <v>1000</v>
      </c>
      <c r="D47" s="13">
        <v>500</v>
      </c>
      <c r="E47" s="45">
        <f t="shared" si="2"/>
        <v>50</v>
      </c>
      <c r="F47" s="37">
        <v>38934</v>
      </c>
      <c r="G47" s="38">
        <v>0.75</v>
      </c>
      <c r="H47" s="41">
        <v>0.291666666666667</v>
      </c>
      <c r="I47" s="40">
        <v>180</v>
      </c>
      <c r="J47" s="39">
        <v>11</v>
      </c>
      <c r="K47" s="39">
        <v>12</v>
      </c>
      <c r="L47" s="39">
        <v>13</v>
      </c>
      <c r="M47" s="39">
        <v>14</v>
      </c>
      <c r="N47" s="39">
        <v>15</v>
      </c>
      <c r="O47" s="39">
        <v>16</v>
      </c>
      <c r="P47" s="39">
        <v>17</v>
      </c>
      <c r="Q47" s="39">
        <v>18</v>
      </c>
      <c r="R47" s="39">
        <v>201</v>
      </c>
      <c r="S47" s="39">
        <v>202</v>
      </c>
      <c r="T47" s="39">
        <v>203</v>
      </c>
      <c r="U47" s="7">
        <v>100</v>
      </c>
      <c r="V47" s="43">
        <f t="shared" si="3"/>
        <v>44.44444444444444</v>
      </c>
      <c r="W47" s="40">
        <v>180</v>
      </c>
      <c r="X47" s="39">
        <v>11</v>
      </c>
      <c r="Y47" s="39">
        <v>12</v>
      </c>
      <c r="Z47" s="39">
        <v>13</v>
      </c>
      <c r="AA47" s="39">
        <v>14</v>
      </c>
      <c r="AB47" s="39">
        <v>15</v>
      </c>
      <c r="AC47" s="39">
        <v>16</v>
      </c>
      <c r="AD47" s="39">
        <v>17</v>
      </c>
      <c r="AE47" s="39">
        <v>18</v>
      </c>
      <c r="AF47" s="39">
        <v>201</v>
      </c>
      <c r="AG47" s="39">
        <v>202</v>
      </c>
      <c r="AH47" s="39">
        <v>203</v>
      </c>
      <c r="AI47" s="7">
        <v>100</v>
      </c>
      <c r="AJ47" s="43">
        <f t="shared" si="4"/>
        <v>44.44444444444444</v>
      </c>
      <c r="AK47" s="40">
        <v>180</v>
      </c>
      <c r="AL47" s="39">
        <v>11</v>
      </c>
      <c r="AM47" s="39">
        <v>12</v>
      </c>
      <c r="AN47" s="39">
        <v>13</v>
      </c>
      <c r="AO47" s="39">
        <v>14</v>
      </c>
      <c r="AP47" s="39">
        <v>15</v>
      </c>
      <c r="AQ47" s="39">
        <v>16</v>
      </c>
      <c r="AR47" s="39">
        <v>17</v>
      </c>
      <c r="AS47" s="39">
        <v>18</v>
      </c>
      <c r="AT47" s="39">
        <v>201</v>
      </c>
      <c r="AU47" s="39">
        <v>202</v>
      </c>
      <c r="AV47" s="39">
        <v>203</v>
      </c>
      <c r="AW47" s="7">
        <v>100</v>
      </c>
      <c r="AX47" s="43">
        <f t="shared" si="5"/>
        <v>44.44444444444444</v>
      </c>
      <c r="AY47" s="40">
        <v>180</v>
      </c>
      <c r="AZ47" s="39">
        <v>11</v>
      </c>
      <c r="BA47" s="39">
        <v>12</v>
      </c>
      <c r="BB47" s="39">
        <v>13</v>
      </c>
      <c r="BC47" s="39">
        <v>14</v>
      </c>
      <c r="BD47" s="39">
        <v>15</v>
      </c>
      <c r="BE47" s="39">
        <v>16</v>
      </c>
      <c r="BF47" s="39">
        <v>17</v>
      </c>
      <c r="BG47" s="39">
        <v>18</v>
      </c>
      <c r="BH47" s="39">
        <v>201</v>
      </c>
      <c r="BI47" s="39">
        <v>202</v>
      </c>
      <c r="BJ47" s="39">
        <v>203</v>
      </c>
      <c r="BK47" s="7">
        <v>100</v>
      </c>
      <c r="BL47" s="43">
        <f t="shared" si="6"/>
        <v>44.44444444444444</v>
      </c>
      <c r="BM47" s="40">
        <v>180</v>
      </c>
      <c r="BN47" s="39">
        <v>11</v>
      </c>
      <c r="BO47" s="39">
        <v>12</v>
      </c>
      <c r="BP47" s="39">
        <v>13</v>
      </c>
      <c r="BQ47" s="39">
        <v>14</v>
      </c>
      <c r="BR47" s="39">
        <v>15</v>
      </c>
      <c r="BS47" s="39">
        <v>16</v>
      </c>
      <c r="BT47" s="39">
        <v>17</v>
      </c>
      <c r="BU47" s="39">
        <v>18</v>
      </c>
      <c r="BV47" s="39">
        <v>201</v>
      </c>
      <c r="BW47" s="39">
        <v>202</v>
      </c>
      <c r="BX47" s="39">
        <v>203</v>
      </c>
      <c r="BY47" s="7">
        <v>100</v>
      </c>
      <c r="BZ47" s="45">
        <f t="shared" si="7"/>
        <v>44.44444444444444</v>
      </c>
      <c r="CA47" s="40">
        <v>180</v>
      </c>
      <c r="CB47" s="39">
        <v>11</v>
      </c>
      <c r="CC47" s="39">
        <v>12</v>
      </c>
      <c r="CD47" s="39">
        <v>13</v>
      </c>
      <c r="CE47" s="39">
        <v>14</v>
      </c>
      <c r="CF47" s="39">
        <v>15</v>
      </c>
      <c r="CG47" s="39">
        <v>16</v>
      </c>
      <c r="CH47" s="39">
        <v>17</v>
      </c>
      <c r="CI47" s="39">
        <v>18</v>
      </c>
      <c r="CJ47" s="39">
        <v>201</v>
      </c>
      <c r="CK47" s="39">
        <v>202</v>
      </c>
      <c r="CL47" s="39">
        <v>203</v>
      </c>
      <c r="CM47" s="7">
        <v>100</v>
      </c>
      <c r="CN47" s="45">
        <f t="shared" si="8"/>
        <v>44.44444444444444</v>
      </c>
    </row>
    <row r="48" spans="1:92" ht="12.75">
      <c r="A48" s="7">
        <f t="shared" si="0"/>
        <v>6</v>
      </c>
      <c r="B48" s="17" t="str">
        <f t="shared" si="1"/>
        <v>f</v>
      </c>
      <c r="C48" s="13">
        <v>1000</v>
      </c>
      <c r="D48" s="13">
        <v>500</v>
      </c>
      <c r="E48" s="45">
        <f t="shared" si="2"/>
        <v>50</v>
      </c>
      <c r="F48" s="37">
        <v>38935</v>
      </c>
      <c r="G48" s="38">
        <v>0.791666666666667</v>
      </c>
      <c r="H48" s="41">
        <v>0.333333333333333</v>
      </c>
      <c r="I48" s="40">
        <v>180</v>
      </c>
      <c r="J48" s="39">
        <v>11</v>
      </c>
      <c r="K48" s="39">
        <v>12</v>
      </c>
      <c r="L48" s="39">
        <v>13</v>
      </c>
      <c r="M48" s="39">
        <v>14</v>
      </c>
      <c r="N48" s="39">
        <v>15</v>
      </c>
      <c r="O48" s="39">
        <v>16</v>
      </c>
      <c r="P48" s="39">
        <v>17</v>
      </c>
      <c r="Q48" s="39">
        <v>18</v>
      </c>
      <c r="R48" s="39">
        <v>201</v>
      </c>
      <c r="S48" s="39">
        <v>202</v>
      </c>
      <c r="T48" s="39">
        <v>203</v>
      </c>
      <c r="U48" s="7">
        <v>100</v>
      </c>
      <c r="V48" s="43">
        <f t="shared" si="3"/>
        <v>44.44444444444444</v>
      </c>
      <c r="W48" s="40">
        <v>180</v>
      </c>
      <c r="X48" s="39">
        <v>11</v>
      </c>
      <c r="Y48" s="39">
        <v>12</v>
      </c>
      <c r="Z48" s="39">
        <v>13</v>
      </c>
      <c r="AA48" s="39">
        <v>14</v>
      </c>
      <c r="AB48" s="39">
        <v>15</v>
      </c>
      <c r="AC48" s="39">
        <v>16</v>
      </c>
      <c r="AD48" s="39">
        <v>17</v>
      </c>
      <c r="AE48" s="39">
        <v>18</v>
      </c>
      <c r="AF48" s="39">
        <v>201</v>
      </c>
      <c r="AG48" s="39">
        <v>202</v>
      </c>
      <c r="AH48" s="39">
        <v>203</v>
      </c>
      <c r="AI48" s="7">
        <v>100</v>
      </c>
      <c r="AJ48" s="43">
        <f t="shared" si="4"/>
        <v>44.44444444444444</v>
      </c>
      <c r="AK48" s="40">
        <v>180</v>
      </c>
      <c r="AL48" s="39">
        <v>11</v>
      </c>
      <c r="AM48" s="39">
        <v>12</v>
      </c>
      <c r="AN48" s="39">
        <v>13</v>
      </c>
      <c r="AO48" s="39">
        <v>14</v>
      </c>
      <c r="AP48" s="39">
        <v>15</v>
      </c>
      <c r="AQ48" s="39">
        <v>16</v>
      </c>
      <c r="AR48" s="39">
        <v>17</v>
      </c>
      <c r="AS48" s="39">
        <v>18</v>
      </c>
      <c r="AT48" s="39">
        <v>201</v>
      </c>
      <c r="AU48" s="39">
        <v>202</v>
      </c>
      <c r="AV48" s="39">
        <v>203</v>
      </c>
      <c r="AW48" s="7">
        <v>100</v>
      </c>
      <c r="AX48" s="43">
        <f t="shared" si="5"/>
        <v>44.44444444444444</v>
      </c>
      <c r="AY48" s="40">
        <v>180</v>
      </c>
      <c r="AZ48" s="39">
        <v>11</v>
      </c>
      <c r="BA48" s="39">
        <v>12</v>
      </c>
      <c r="BB48" s="39">
        <v>13</v>
      </c>
      <c r="BC48" s="39">
        <v>14</v>
      </c>
      <c r="BD48" s="39">
        <v>15</v>
      </c>
      <c r="BE48" s="39">
        <v>16</v>
      </c>
      <c r="BF48" s="39">
        <v>17</v>
      </c>
      <c r="BG48" s="39">
        <v>18</v>
      </c>
      <c r="BH48" s="39">
        <v>201</v>
      </c>
      <c r="BI48" s="39">
        <v>202</v>
      </c>
      <c r="BJ48" s="39">
        <v>203</v>
      </c>
      <c r="BK48" s="7">
        <v>100</v>
      </c>
      <c r="BL48" s="43">
        <f t="shared" si="6"/>
        <v>44.44444444444444</v>
      </c>
      <c r="BM48" s="40">
        <v>180</v>
      </c>
      <c r="BN48" s="39">
        <v>11</v>
      </c>
      <c r="BO48" s="39">
        <v>12</v>
      </c>
      <c r="BP48" s="39">
        <v>13</v>
      </c>
      <c r="BQ48" s="39">
        <v>14</v>
      </c>
      <c r="BR48" s="39">
        <v>15</v>
      </c>
      <c r="BS48" s="39">
        <v>16</v>
      </c>
      <c r="BT48" s="39">
        <v>17</v>
      </c>
      <c r="BU48" s="39">
        <v>18</v>
      </c>
      <c r="BV48" s="39">
        <v>201</v>
      </c>
      <c r="BW48" s="39">
        <v>202</v>
      </c>
      <c r="BX48" s="39">
        <v>203</v>
      </c>
      <c r="BY48" s="7">
        <v>100</v>
      </c>
      <c r="BZ48" s="45">
        <f t="shared" si="7"/>
        <v>44.44444444444444</v>
      </c>
      <c r="CA48" s="40">
        <v>180</v>
      </c>
      <c r="CB48" s="39">
        <v>11</v>
      </c>
      <c r="CC48" s="39">
        <v>12</v>
      </c>
      <c r="CD48" s="39">
        <v>13</v>
      </c>
      <c r="CE48" s="39">
        <v>14</v>
      </c>
      <c r="CF48" s="39">
        <v>15</v>
      </c>
      <c r="CG48" s="39">
        <v>16</v>
      </c>
      <c r="CH48" s="39">
        <v>17</v>
      </c>
      <c r="CI48" s="39">
        <v>18</v>
      </c>
      <c r="CJ48" s="39">
        <v>201</v>
      </c>
      <c r="CK48" s="39">
        <v>202</v>
      </c>
      <c r="CL48" s="39">
        <v>203</v>
      </c>
      <c r="CM48" s="7">
        <v>100</v>
      </c>
      <c r="CN48" s="45">
        <f t="shared" si="8"/>
        <v>44.44444444444444</v>
      </c>
    </row>
    <row r="49" spans="1:92" ht="12.75">
      <c r="A49" s="7">
        <f t="shared" si="0"/>
        <v>7</v>
      </c>
      <c r="B49" s="17" t="str">
        <f t="shared" si="1"/>
        <v>g</v>
      </c>
      <c r="C49" s="13">
        <v>1000</v>
      </c>
      <c r="D49" s="13">
        <v>500</v>
      </c>
      <c r="E49" s="45">
        <f t="shared" si="2"/>
        <v>50</v>
      </c>
      <c r="F49" s="37">
        <v>38936</v>
      </c>
      <c r="G49" s="38">
        <v>0.833333333333333</v>
      </c>
      <c r="H49" s="41">
        <v>0.375</v>
      </c>
      <c r="I49" s="40">
        <v>180</v>
      </c>
      <c r="J49" s="39">
        <v>11</v>
      </c>
      <c r="K49" s="39">
        <v>12</v>
      </c>
      <c r="L49" s="39">
        <v>13</v>
      </c>
      <c r="M49" s="39">
        <v>14</v>
      </c>
      <c r="N49" s="39">
        <v>15</v>
      </c>
      <c r="O49" s="39">
        <v>16</v>
      </c>
      <c r="P49" s="39">
        <v>17</v>
      </c>
      <c r="Q49" s="39">
        <v>18</v>
      </c>
      <c r="R49" s="39">
        <v>201</v>
      </c>
      <c r="S49" s="39">
        <v>202</v>
      </c>
      <c r="T49" s="39">
        <v>203</v>
      </c>
      <c r="U49" s="7">
        <v>100</v>
      </c>
      <c r="V49" s="43">
        <f t="shared" si="3"/>
        <v>44.44444444444444</v>
      </c>
      <c r="W49" s="40">
        <v>180</v>
      </c>
      <c r="X49" s="39">
        <v>11</v>
      </c>
      <c r="Y49" s="39">
        <v>12</v>
      </c>
      <c r="Z49" s="39">
        <v>13</v>
      </c>
      <c r="AA49" s="39">
        <v>14</v>
      </c>
      <c r="AB49" s="39">
        <v>15</v>
      </c>
      <c r="AC49" s="39">
        <v>16</v>
      </c>
      <c r="AD49" s="39">
        <v>17</v>
      </c>
      <c r="AE49" s="39">
        <v>18</v>
      </c>
      <c r="AF49" s="39">
        <v>201</v>
      </c>
      <c r="AG49" s="39">
        <v>202</v>
      </c>
      <c r="AH49" s="39">
        <v>203</v>
      </c>
      <c r="AI49" s="7">
        <v>100</v>
      </c>
      <c r="AJ49" s="43">
        <f t="shared" si="4"/>
        <v>44.44444444444444</v>
      </c>
      <c r="AK49" s="40">
        <v>180</v>
      </c>
      <c r="AL49" s="39">
        <v>11</v>
      </c>
      <c r="AM49" s="39">
        <v>12</v>
      </c>
      <c r="AN49" s="39">
        <v>13</v>
      </c>
      <c r="AO49" s="39">
        <v>14</v>
      </c>
      <c r="AP49" s="39">
        <v>15</v>
      </c>
      <c r="AQ49" s="39">
        <v>16</v>
      </c>
      <c r="AR49" s="39">
        <v>17</v>
      </c>
      <c r="AS49" s="39">
        <v>18</v>
      </c>
      <c r="AT49" s="39">
        <v>201</v>
      </c>
      <c r="AU49" s="39">
        <v>202</v>
      </c>
      <c r="AV49" s="39">
        <v>203</v>
      </c>
      <c r="AW49" s="7">
        <v>100</v>
      </c>
      <c r="AX49" s="43">
        <f t="shared" si="5"/>
        <v>44.44444444444444</v>
      </c>
      <c r="AY49" s="40">
        <v>180</v>
      </c>
      <c r="AZ49" s="39">
        <v>11</v>
      </c>
      <c r="BA49" s="39">
        <v>12</v>
      </c>
      <c r="BB49" s="39">
        <v>13</v>
      </c>
      <c r="BC49" s="39">
        <v>14</v>
      </c>
      <c r="BD49" s="39">
        <v>15</v>
      </c>
      <c r="BE49" s="39">
        <v>16</v>
      </c>
      <c r="BF49" s="39">
        <v>17</v>
      </c>
      <c r="BG49" s="39">
        <v>18</v>
      </c>
      <c r="BH49" s="39">
        <v>201</v>
      </c>
      <c r="BI49" s="39">
        <v>202</v>
      </c>
      <c r="BJ49" s="39">
        <v>203</v>
      </c>
      <c r="BK49" s="7">
        <v>100</v>
      </c>
      <c r="BL49" s="43">
        <f t="shared" si="6"/>
        <v>44.44444444444444</v>
      </c>
      <c r="BM49" s="40">
        <v>180</v>
      </c>
      <c r="BN49" s="39">
        <v>11</v>
      </c>
      <c r="BO49" s="39">
        <v>12</v>
      </c>
      <c r="BP49" s="39">
        <v>13</v>
      </c>
      <c r="BQ49" s="39">
        <v>14</v>
      </c>
      <c r="BR49" s="39">
        <v>15</v>
      </c>
      <c r="BS49" s="39">
        <v>16</v>
      </c>
      <c r="BT49" s="39">
        <v>17</v>
      </c>
      <c r="BU49" s="39">
        <v>18</v>
      </c>
      <c r="BV49" s="39">
        <v>201</v>
      </c>
      <c r="BW49" s="39">
        <v>202</v>
      </c>
      <c r="BX49" s="39">
        <v>203</v>
      </c>
      <c r="BY49" s="7">
        <v>100</v>
      </c>
      <c r="BZ49" s="45">
        <f t="shared" si="7"/>
        <v>44.44444444444444</v>
      </c>
      <c r="CA49" s="40">
        <v>180</v>
      </c>
      <c r="CB49" s="39">
        <v>11</v>
      </c>
      <c r="CC49" s="39">
        <v>12</v>
      </c>
      <c r="CD49" s="39">
        <v>13</v>
      </c>
      <c r="CE49" s="39">
        <v>14</v>
      </c>
      <c r="CF49" s="39">
        <v>15</v>
      </c>
      <c r="CG49" s="39">
        <v>16</v>
      </c>
      <c r="CH49" s="39">
        <v>17</v>
      </c>
      <c r="CI49" s="39">
        <v>18</v>
      </c>
      <c r="CJ49" s="39">
        <v>201</v>
      </c>
      <c r="CK49" s="39">
        <v>202</v>
      </c>
      <c r="CL49" s="39">
        <v>203</v>
      </c>
      <c r="CM49" s="7">
        <v>100</v>
      </c>
      <c r="CN49" s="45">
        <f t="shared" si="8"/>
        <v>44.44444444444444</v>
      </c>
    </row>
    <row r="50" spans="1:92" ht="12.75">
      <c r="A50" s="7">
        <f t="shared" si="0"/>
        <v>8</v>
      </c>
      <c r="B50" s="17" t="str">
        <f t="shared" si="1"/>
        <v>h</v>
      </c>
      <c r="C50" s="13">
        <v>1000</v>
      </c>
      <c r="D50" s="13">
        <v>500</v>
      </c>
      <c r="E50" s="45">
        <f t="shared" si="2"/>
        <v>50</v>
      </c>
      <c r="F50" s="37">
        <v>38937</v>
      </c>
      <c r="G50" s="38">
        <v>0.875</v>
      </c>
      <c r="H50" s="41">
        <v>0.416666666666667</v>
      </c>
      <c r="I50" s="40">
        <v>180</v>
      </c>
      <c r="J50" s="39">
        <v>11</v>
      </c>
      <c r="K50" s="39">
        <v>12</v>
      </c>
      <c r="L50" s="39">
        <v>13</v>
      </c>
      <c r="M50" s="39">
        <v>14</v>
      </c>
      <c r="N50" s="39">
        <v>15</v>
      </c>
      <c r="O50" s="39">
        <v>16</v>
      </c>
      <c r="P50" s="39">
        <v>17</v>
      </c>
      <c r="Q50" s="39">
        <v>18</v>
      </c>
      <c r="R50" s="39">
        <v>201</v>
      </c>
      <c r="S50" s="39">
        <v>202</v>
      </c>
      <c r="T50" s="39">
        <v>203</v>
      </c>
      <c r="U50" s="7">
        <v>100</v>
      </c>
      <c r="V50" s="43">
        <f t="shared" si="3"/>
        <v>44.44444444444444</v>
      </c>
      <c r="W50" s="40">
        <v>180</v>
      </c>
      <c r="X50" s="39">
        <v>11</v>
      </c>
      <c r="Y50" s="39">
        <v>12</v>
      </c>
      <c r="Z50" s="39">
        <v>13</v>
      </c>
      <c r="AA50" s="39">
        <v>14</v>
      </c>
      <c r="AB50" s="39">
        <v>15</v>
      </c>
      <c r="AC50" s="39">
        <v>16</v>
      </c>
      <c r="AD50" s="39">
        <v>17</v>
      </c>
      <c r="AE50" s="39">
        <v>18</v>
      </c>
      <c r="AF50" s="39">
        <v>201</v>
      </c>
      <c r="AG50" s="39">
        <v>202</v>
      </c>
      <c r="AH50" s="39">
        <v>203</v>
      </c>
      <c r="AI50" s="7">
        <v>100</v>
      </c>
      <c r="AJ50" s="43">
        <f t="shared" si="4"/>
        <v>44.44444444444444</v>
      </c>
      <c r="AK50" s="40">
        <v>180</v>
      </c>
      <c r="AL50" s="39">
        <v>11</v>
      </c>
      <c r="AM50" s="39">
        <v>12</v>
      </c>
      <c r="AN50" s="39">
        <v>13</v>
      </c>
      <c r="AO50" s="39">
        <v>14</v>
      </c>
      <c r="AP50" s="39">
        <v>15</v>
      </c>
      <c r="AQ50" s="39">
        <v>16</v>
      </c>
      <c r="AR50" s="39">
        <v>17</v>
      </c>
      <c r="AS50" s="39">
        <v>18</v>
      </c>
      <c r="AT50" s="39">
        <v>201</v>
      </c>
      <c r="AU50" s="39">
        <v>202</v>
      </c>
      <c r="AV50" s="39">
        <v>203</v>
      </c>
      <c r="AW50" s="7">
        <v>100</v>
      </c>
      <c r="AX50" s="43">
        <f t="shared" si="5"/>
        <v>44.44444444444444</v>
      </c>
      <c r="AY50" s="40">
        <v>180</v>
      </c>
      <c r="AZ50" s="39">
        <v>11</v>
      </c>
      <c r="BA50" s="39">
        <v>12</v>
      </c>
      <c r="BB50" s="39">
        <v>13</v>
      </c>
      <c r="BC50" s="39">
        <v>14</v>
      </c>
      <c r="BD50" s="39">
        <v>15</v>
      </c>
      <c r="BE50" s="39">
        <v>16</v>
      </c>
      <c r="BF50" s="39">
        <v>17</v>
      </c>
      <c r="BG50" s="39">
        <v>18</v>
      </c>
      <c r="BH50" s="39">
        <v>201</v>
      </c>
      <c r="BI50" s="39">
        <v>202</v>
      </c>
      <c r="BJ50" s="39">
        <v>203</v>
      </c>
      <c r="BK50" s="7">
        <v>100</v>
      </c>
      <c r="BL50" s="43">
        <f t="shared" si="6"/>
        <v>44.44444444444444</v>
      </c>
      <c r="BM50" s="40">
        <v>180</v>
      </c>
      <c r="BN50" s="39">
        <v>11</v>
      </c>
      <c r="BO50" s="39">
        <v>12</v>
      </c>
      <c r="BP50" s="39">
        <v>13</v>
      </c>
      <c r="BQ50" s="39">
        <v>14</v>
      </c>
      <c r="BR50" s="39">
        <v>15</v>
      </c>
      <c r="BS50" s="39">
        <v>16</v>
      </c>
      <c r="BT50" s="39">
        <v>17</v>
      </c>
      <c r="BU50" s="39">
        <v>18</v>
      </c>
      <c r="BV50" s="39">
        <v>201</v>
      </c>
      <c r="BW50" s="39">
        <v>202</v>
      </c>
      <c r="BX50" s="39">
        <v>203</v>
      </c>
      <c r="BY50" s="7">
        <v>100</v>
      </c>
      <c r="BZ50" s="45">
        <f t="shared" si="7"/>
        <v>44.44444444444444</v>
      </c>
      <c r="CA50" s="40">
        <v>180</v>
      </c>
      <c r="CB50" s="39">
        <v>11</v>
      </c>
      <c r="CC50" s="39">
        <v>12</v>
      </c>
      <c r="CD50" s="39">
        <v>13</v>
      </c>
      <c r="CE50" s="39">
        <v>14</v>
      </c>
      <c r="CF50" s="39">
        <v>15</v>
      </c>
      <c r="CG50" s="39">
        <v>16</v>
      </c>
      <c r="CH50" s="39">
        <v>17</v>
      </c>
      <c r="CI50" s="39">
        <v>18</v>
      </c>
      <c r="CJ50" s="39">
        <v>201</v>
      </c>
      <c r="CK50" s="39">
        <v>202</v>
      </c>
      <c r="CL50" s="39">
        <v>203</v>
      </c>
      <c r="CM50" s="7">
        <v>100</v>
      </c>
      <c r="CN50" s="45">
        <f t="shared" si="8"/>
        <v>44.44444444444444</v>
      </c>
    </row>
    <row r="51" spans="1:92" ht="12.75">
      <c r="A51" s="7">
        <f t="shared" si="0"/>
        <v>9</v>
      </c>
      <c r="B51" s="17" t="str">
        <f t="shared" si="1"/>
        <v>i</v>
      </c>
      <c r="C51" s="13">
        <v>1000</v>
      </c>
      <c r="D51" s="13">
        <v>500</v>
      </c>
      <c r="E51" s="45">
        <f t="shared" si="2"/>
        <v>50</v>
      </c>
      <c r="F51" s="37">
        <v>38938</v>
      </c>
      <c r="G51" s="38">
        <v>0.916666666666667</v>
      </c>
      <c r="H51" s="41">
        <v>0.458333333333333</v>
      </c>
      <c r="I51" s="40">
        <v>180</v>
      </c>
      <c r="J51" s="39">
        <v>11</v>
      </c>
      <c r="K51" s="39">
        <v>12</v>
      </c>
      <c r="L51" s="39">
        <v>13</v>
      </c>
      <c r="M51" s="39">
        <v>14</v>
      </c>
      <c r="N51" s="39">
        <v>15</v>
      </c>
      <c r="O51" s="39">
        <v>16</v>
      </c>
      <c r="P51" s="39">
        <v>17</v>
      </c>
      <c r="Q51" s="39">
        <v>18</v>
      </c>
      <c r="R51" s="39">
        <v>201</v>
      </c>
      <c r="S51" s="39">
        <v>202</v>
      </c>
      <c r="T51" s="39">
        <v>203</v>
      </c>
      <c r="U51" s="7">
        <v>100</v>
      </c>
      <c r="V51" s="43">
        <f t="shared" si="3"/>
        <v>44.44444444444444</v>
      </c>
      <c r="W51" s="40">
        <v>180</v>
      </c>
      <c r="X51" s="39">
        <v>11</v>
      </c>
      <c r="Y51" s="39">
        <v>12</v>
      </c>
      <c r="Z51" s="39">
        <v>13</v>
      </c>
      <c r="AA51" s="39">
        <v>14</v>
      </c>
      <c r="AB51" s="39">
        <v>15</v>
      </c>
      <c r="AC51" s="39">
        <v>16</v>
      </c>
      <c r="AD51" s="39">
        <v>17</v>
      </c>
      <c r="AE51" s="39">
        <v>18</v>
      </c>
      <c r="AF51" s="39">
        <v>201</v>
      </c>
      <c r="AG51" s="39">
        <v>202</v>
      </c>
      <c r="AH51" s="39">
        <v>203</v>
      </c>
      <c r="AI51" s="7">
        <v>100</v>
      </c>
      <c r="AJ51" s="43">
        <f t="shared" si="4"/>
        <v>44.44444444444444</v>
      </c>
      <c r="AK51" s="40">
        <v>180</v>
      </c>
      <c r="AL51" s="39">
        <v>11</v>
      </c>
      <c r="AM51" s="39">
        <v>12</v>
      </c>
      <c r="AN51" s="39">
        <v>13</v>
      </c>
      <c r="AO51" s="39">
        <v>14</v>
      </c>
      <c r="AP51" s="39">
        <v>15</v>
      </c>
      <c r="AQ51" s="39">
        <v>16</v>
      </c>
      <c r="AR51" s="39">
        <v>17</v>
      </c>
      <c r="AS51" s="39">
        <v>18</v>
      </c>
      <c r="AT51" s="39">
        <v>201</v>
      </c>
      <c r="AU51" s="39">
        <v>202</v>
      </c>
      <c r="AV51" s="39">
        <v>203</v>
      </c>
      <c r="AW51" s="7">
        <v>100</v>
      </c>
      <c r="AX51" s="43">
        <f t="shared" si="5"/>
        <v>44.44444444444444</v>
      </c>
      <c r="AY51" s="40">
        <v>180</v>
      </c>
      <c r="AZ51" s="39">
        <v>11</v>
      </c>
      <c r="BA51" s="39">
        <v>12</v>
      </c>
      <c r="BB51" s="39">
        <v>13</v>
      </c>
      <c r="BC51" s="39">
        <v>14</v>
      </c>
      <c r="BD51" s="39">
        <v>15</v>
      </c>
      <c r="BE51" s="39">
        <v>16</v>
      </c>
      <c r="BF51" s="39">
        <v>17</v>
      </c>
      <c r="BG51" s="39">
        <v>18</v>
      </c>
      <c r="BH51" s="39">
        <v>201</v>
      </c>
      <c r="BI51" s="39">
        <v>202</v>
      </c>
      <c r="BJ51" s="39">
        <v>203</v>
      </c>
      <c r="BK51" s="7">
        <v>100</v>
      </c>
      <c r="BL51" s="43">
        <f t="shared" si="6"/>
        <v>44.44444444444444</v>
      </c>
      <c r="BM51" s="40">
        <v>180</v>
      </c>
      <c r="BN51" s="39">
        <v>11</v>
      </c>
      <c r="BO51" s="39">
        <v>12</v>
      </c>
      <c r="BP51" s="39">
        <v>13</v>
      </c>
      <c r="BQ51" s="39">
        <v>14</v>
      </c>
      <c r="BR51" s="39">
        <v>15</v>
      </c>
      <c r="BS51" s="39">
        <v>16</v>
      </c>
      <c r="BT51" s="39">
        <v>17</v>
      </c>
      <c r="BU51" s="39">
        <v>18</v>
      </c>
      <c r="BV51" s="39">
        <v>201</v>
      </c>
      <c r="BW51" s="39">
        <v>202</v>
      </c>
      <c r="BX51" s="39">
        <v>203</v>
      </c>
      <c r="BY51" s="7">
        <v>100</v>
      </c>
      <c r="BZ51" s="45">
        <f t="shared" si="7"/>
        <v>44.44444444444444</v>
      </c>
      <c r="CA51" s="40">
        <v>180</v>
      </c>
      <c r="CB51" s="39">
        <v>11</v>
      </c>
      <c r="CC51" s="39">
        <v>12</v>
      </c>
      <c r="CD51" s="39">
        <v>13</v>
      </c>
      <c r="CE51" s="39">
        <v>14</v>
      </c>
      <c r="CF51" s="39">
        <v>15</v>
      </c>
      <c r="CG51" s="39">
        <v>16</v>
      </c>
      <c r="CH51" s="39">
        <v>17</v>
      </c>
      <c r="CI51" s="39">
        <v>18</v>
      </c>
      <c r="CJ51" s="39">
        <v>201</v>
      </c>
      <c r="CK51" s="39">
        <v>202</v>
      </c>
      <c r="CL51" s="39">
        <v>203</v>
      </c>
      <c r="CM51" s="7">
        <v>100</v>
      </c>
      <c r="CN51" s="45">
        <f t="shared" si="8"/>
        <v>44.44444444444444</v>
      </c>
    </row>
    <row r="52" spans="1:92" ht="12.75">
      <c r="A52" s="7">
        <f t="shared" si="0"/>
        <v>10</v>
      </c>
      <c r="B52" s="17" t="str">
        <f t="shared" si="1"/>
        <v>j</v>
      </c>
      <c r="C52" s="13">
        <v>1000</v>
      </c>
      <c r="D52" s="13">
        <v>500</v>
      </c>
      <c r="E52" s="45">
        <f t="shared" si="2"/>
        <v>50</v>
      </c>
      <c r="F52" s="37">
        <v>38939</v>
      </c>
      <c r="G52" s="38">
        <v>0.958333333333333</v>
      </c>
      <c r="H52" s="41">
        <v>0.5</v>
      </c>
      <c r="I52" s="40">
        <v>180</v>
      </c>
      <c r="J52" s="39">
        <v>11</v>
      </c>
      <c r="K52" s="39">
        <v>12</v>
      </c>
      <c r="L52" s="39">
        <v>13</v>
      </c>
      <c r="M52" s="39">
        <v>14</v>
      </c>
      <c r="N52" s="39">
        <v>15</v>
      </c>
      <c r="O52" s="39">
        <v>16</v>
      </c>
      <c r="P52" s="39">
        <v>17</v>
      </c>
      <c r="Q52" s="39">
        <v>18</v>
      </c>
      <c r="R52" s="39">
        <v>201</v>
      </c>
      <c r="S52" s="39">
        <v>202</v>
      </c>
      <c r="T52" s="39">
        <v>203</v>
      </c>
      <c r="U52" s="7">
        <v>100</v>
      </c>
      <c r="V52" s="43">
        <f t="shared" si="3"/>
        <v>44.44444444444444</v>
      </c>
      <c r="W52" s="40">
        <v>180</v>
      </c>
      <c r="X52" s="39">
        <v>11</v>
      </c>
      <c r="Y52" s="39">
        <v>12</v>
      </c>
      <c r="Z52" s="39">
        <v>13</v>
      </c>
      <c r="AA52" s="39">
        <v>14</v>
      </c>
      <c r="AB52" s="39">
        <v>15</v>
      </c>
      <c r="AC52" s="39">
        <v>16</v>
      </c>
      <c r="AD52" s="39">
        <v>17</v>
      </c>
      <c r="AE52" s="39">
        <v>18</v>
      </c>
      <c r="AF52" s="39">
        <v>201</v>
      </c>
      <c r="AG52" s="39">
        <v>202</v>
      </c>
      <c r="AH52" s="39">
        <v>203</v>
      </c>
      <c r="AI52" s="7">
        <v>100</v>
      </c>
      <c r="AJ52" s="43">
        <f t="shared" si="4"/>
        <v>44.44444444444444</v>
      </c>
      <c r="AK52" s="40">
        <v>180</v>
      </c>
      <c r="AL52" s="39">
        <v>11</v>
      </c>
      <c r="AM52" s="39">
        <v>12</v>
      </c>
      <c r="AN52" s="39">
        <v>13</v>
      </c>
      <c r="AO52" s="39">
        <v>14</v>
      </c>
      <c r="AP52" s="39">
        <v>15</v>
      </c>
      <c r="AQ52" s="39">
        <v>16</v>
      </c>
      <c r="AR52" s="39">
        <v>17</v>
      </c>
      <c r="AS52" s="39">
        <v>18</v>
      </c>
      <c r="AT52" s="39">
        <v>201</v>
      </c>
      <c r="AU52" s="39">
        <v>202</v>
      </c>
      <c r="AV52" s="39">
        <v>203</v>
      </c>
      <c r="AW52" s="7">
        <v>100</v>
      </c>
      <c r="AX52" s="43">
        <f t="shared" si="5"/>
        <v>44.44444444444444</v>
      </c>
      <c r="AY52" s="40">
        <v>180</v>
      </c>
      <c r="AZ52" s="39">
        <v>11</v>
      </c>
      <c r="BA52" s="39">
        <v>12</v>
      </c>
      <c r="BB52" s="39">
        <v>13</v>
      </c>
      <c r="BC52" s="39">
        <v>14</v>
      </c>
      <c r="BD52" s="39">
        <v>15</v>
      </c>
      <c r="BE52" s="39">
        <v>16</v>
      </c>
      <c r="BF52" s="39">
        <v>17</v>
      </c>
      <c r="BG52" s="39">
        <v>18</v>
      </c>
      <c r="BH52" s="39">
        <v>201</v>
      </c>
      <c r="BI52" s="39">
        <v>202</v>
      </c>
      <c r="BJ52" s="39">
        <v>203</v>
      </c>
      <c r="BK52" s="7">
        <v>100</v>
      </c>
      <c r="BL52" s="43">
        <f t="shared" si="6"/>
        <v>44.44444444444444</v>
      </c>
      <c r="BM52" s="40">
        <v>180</v>
      </c>
      <c r="BN52" s="39">
        <v>11</v>
      </c>
      <c r="BO52" s="39">
        <v>12</v>
      </c>
      <c r="BP52" s="39">
        <v>13</v>
      </c>
      <c r="BQ52" s="39">
        <v>14</v>
      </c>
      <c r="BR52" s="39">
        <v>15</v>
      </c>
      <c r="BS52" s="39">
        <v>16</v>
      </c>
      <c r="BT52" s="39">
        <v>17</v>
      </c>
      <c r="BU52" s="39">
        <v>18</v>
      </c>
      <c r="BV52" s="39">
        <v>201</v>
      </c>
      <c r="BW52" s="39">
        <v>202</v>
      </c>
      <c r="BX52" s="39">
        <v>203</v>
      </c>
      <c r="BY52" s="7">
        <v>100</v>
      </c>
      <c r="BZ52" s="45">
        <f t="shared" si="7"/>
        <v>44.44444444444444</v>
      </c>
      <c r="CA52" s="40">
        <v>180</v>
      </c>
      <c r="CB52" s="39">
        <v>11</v>
      </c>
      <c r="CC52" s="39">
        <v>12</v>
      </c>
      <c r="CD52" s="39">
        <v>13</v>
      </c>
      <c r="CE52" s="39">
        <v>14</v>
      </c>
      <c r="CF52" s="39">
        <v>15</v>
      </c>
      <c r="CG52" s="39">
        <v>16</v>
      </c>
      <c r="CH52" s="39">
        <v>17</v>
      </c>
      <c r="CI52" s="39">
        <v>18</v>
      </c>
      <c r="CJ52" s="39">
        <v>201</v>
      </c>
      <c r="CK52" s="39">
        <v>202</v>
      </c>
      <c r="CL52" s="39">
        <v>203</v>
      </c>
      <c r="CM52" s="7">
        <v>100</v>
      </c>
      <c r="CN52" s="45">
        <f t="shared" si="8"/>
        <v>44.44444444444444</v>
      </c>
    </row>
    <row r="53" spans="1:92" ht="12.75">
      <c r="A53" s="7">
        <f>A23</f>
        <v>11</v>
      </c>
      <c r="B53" s="17" t="str">
        <f>B23</f>
        <v>k</v>
      </c>
      <c r="C53" s="13">
        <v>1000</v>
      </c>
      <c r="D53" s="13">
        <v>500</v>
      </c>
      <c r="E53" s="45">
        <f>((D53/C53)*100)</f>
        <v>50</v>
      </c>
      <c r="F53" s="37">
        <v>38930</v>
      </c>
      <c r="G53" s="38">
        <v>0.5833333333333334</v>
      </c>
      <c r="H53" s="41">
        <v>0.125</v>
      </c>
      <c r="I53" s="40">
        <v>180</v>
      </c>
      <c r="J53" s="39">
        <v>11</v>
      </c>
      <c r="K53" s="39">
        <v>12</v>
      </c>
      <c r="L53" s="39">
        <v>13</v>
      </c>
      <c r="M53" s="39">
        <v>14</v>
      </c>
      <c r="N53" s="39">
        <v>15</v>
      </c>
      <c r="O53" s="39">
        <v>16</v>
      </c>
      <c r="P53" s="39">
        <v>17</v>
      </c>
      <c r="Q53" s="39">
        <v>18</v>
      </c>
      <c r="R53" s="39">
        <v>201</v>
      </c>
      <c r="S53" s="39">
        <v>202</v>
      </c>
      <c r="T53" s="39">
        <v>203</v>
      </c>
      <c r="U53" s="7">
        <v>100</v>
      </c>
      <c r="V53" s="43">
        <f>(1-(U53/I53))*100</f>
        <v>44.44444444444444</v>
      </c>
      <c r="W53" s="40">
        <v>180</v>
      </c>
      <c r="X53" s="39">
        <v>11</v>
      </c>
      <c r="Y53" s="39">
        <v>12</v>
      </c>
      <c r="Z53" s="39">
        <v>13</v>
      </c>
      <c r="AA53" s="39">
        <v>14</v>
      </c>
      <c r="AB53" s="39">
        <v>15</v>
      </c>
      <c r="AC53" s="39">
        <v>16</v>
      </c>
      <c r="AD53" s="39">
        <v>17</v>
      </c>
      <c r="AE53" s="39">
        <v>18</v>
      </c>
      <c r="AF53" s="39">
        <v>201</v>
      </c>
      <c r="AG53" s="39">
        <v>202</v>
      </c>
      <c r="AH53" s="39">
        <v>203</v>
      </c>
      <c r="AI53" s="7">
        <v>100</v>
      </c>
      <c r="AJ53" s="43">
        <f>(1-(AI53/W53))*100</f>
        <v>44.44444444444444</v>
      </c>
      <c r="AK53" s="40">
        <v>180</v>
      </c>
      <c r="AL53" s="39">
        <v>11</v>
      </c>
      <c r="AM53" s="39">
        <v>12</v>
      </c>
      <c r="AN53" s="39">
        <v>13</v>
      </c>
      <c r="AO53" s="39">
        <v>14</v>
      </c>
      <c r="AP53" s="39">
        <v>15</v>
      </c>
      <c r="AQ53" s="39">
        <v>16</v>
      </c>
      <c r="AR53" s="39">
        <v>17</v>
      </c>
      <c r="AS53" s="39">
        <v>18</v>
      </c>
      <c r="AT53" s="39">
        <v>201</v>
      </c>
      <c r="AU53" s="39">
        <v>202</v>
      </c>
      <c r="AV53" s="39">
        <v>203</v>
      </c>
      <c r="AW53" s="7">
        <v>100</v>
      </c>
      <c r="AX53" s="43">
        <f>(1-(AW53/AK53))*100</f>
        <v>44.44444444444444</v>
      </c>
      <c r="AY53" s="40">
        <v>180</v>
      </c>
      <c r="AZ53" s="39">
        <v>11</v>
      </c>
      <c r="BA53" s="39">
        <v>12</v>
      </c>
      <c r="BB53" s="39">
        <v>13</v>
      </c>
      <c r="BC53" s="39">
        <v>14</v>
      </c>
      <c r="BD53" s="39">
        <v>15</v>
      </c>
      <c r="BE53" s="39">
        <v>16</v>
      </c>
      <c r="BF53" s="39">
        <v>17</v>
      </c>
      <c r="BG53" s="39">
        <v>18</v>
      </c>
      <c r="BH53" s="39">
        <v>201</v>
      </c>
      <c r="BI53" s="39">
        <v>202</v>
      </c>
      <c r="BJ53" s="39">
        <v>203</v>
      </c>
      <c r="BK53" s="7">
        <v>100</v>
      </c>
      <c r="BL53" s="43">
        <f>(1-(BK53/AY53))*100</f>
        <v>44.44444444444444</v>
      </c>
      <c r="BM53" s="40">
        <v>180</v>
      </c>
      <c r="BN53" s="39">
        <v>11</v>
      </c>
      <c r="BO53" s="39">
        <v>12</v>
      </c>
      <c r="BP53" s="39">
        <v>13</v>
      </c>
      <c r="BQ53" s="39">
        <v>14</v>
      </c>
      <c r="BR53" s="39">
        <v>15</v>
      </c>
      <c r="BS53" s="39">
        <v>16</v>
      </c>
      <c r="BT53" s="39">
        <v>17</v>
      </c>
      <c r="BU53" s="39">
        <v>18</v>
      </c>
      <c r="BV53" s="39">
        <v>201</v>
      </c>
      <c r="BW53" s="39">
        <v>202</v>
      </c>
      <c r="BX53" s="39">
        <v>203</v>
      </c>
      <c r="BY53" s="7">
        <v>100</v>
      </c>
      <c r="BZ53" s="45">
        <f>(1-(BY53/BM53))*100</f>
        <v>44.44444444444444</v>
      </c>
      <c r="CA53" s="40">
        <v>180</v>
      </c>
      <c r="CB53" s="39">
        <v>11</v>
      </c>
      <c r="CC53" s="39">
        <v>12</v>
      </c>
      <c r="CD53" s="39">
        <v>13</v>
      </c>
      <c r="CE53" s="39">
        <v>14</v>
      </c>
      <c r="CF53" s="39">
        <v>15</v>
      </c>
      <c r="CG53" s="39">
        <v>16</v>
      </c>
      <c r="CH53" s="39">
        <v>17</v>
      </c>
      <c r="CI53" s="39">
        <v>18</v>
      </c>
      <c r="CJ53" s="39">
        <v>201</v>
      </c>
      <c r="CK53" s="39">
        <v>202</v>
      </c>
      <c r="CL53" s="39">
        <v>203</v>
      </c>
      <c r="CM53" s="7">
        <v>100</v>
      </c>
      <c r="CN53" s="45">
        <f>(1-(CM53/CA53))*100</f>
        <v>44.44444444444444</v>
      </c>
    </row>
    <row r="54" spans="1:92" ht="12.75">
      <c r="A54" s="7">
        <f t="shared" si="0"/>
        <v>12</v>
      </c>
      <c r="B54" s="17" t="str">
        <f t="shared" si="1"/>
        <v>l</v>
      </c>
      <c r="C54" s="13">
        <v>1000</v>
      </c>
      <c r="D54" s="13">
        <v>500</v>
      </c>
      <c r="E54" s="45">
        <f aca="true" t="shared" si="9" ref="E54:E62">((D54/C54)*100)</f>
        <v>50</v>
      </c>
      <c r="F54" s="37">
        <v>38931</v>
      </c>
      <c r="G54" s="38">
        <v>0.625</v>
      </c>
      <c r="H54" s="41">
        <v>0.166666666666667</v>
      </c>
      <c r="I54" s="40">
        <v>180</v>
      </c>
      <c r="J54" s="39">
        <v>11</v>
      </c>
      <c r="K54" s="39">
        <v>12</v>
      </c>
      <c r="L54" s="39">
        <v>13</v>
      </c>
      <c r="M54" s="39">
        <v>14</v>
      </c>
      <c r="N54" s="39">
        <v>15</v>
      </c>
      <c r="O54" s="39">
        <v>16</v>
      </c>
      <c r="P54" s="39">
        <v>17</v>
      </c>
      <c r="Q54" s="39">
        <v>18</v>
      </c>
      <c r="R54" s="39">
        <v>201</v>
      </c>
      <c r="S54" s="39">
        <v>202</v>
      </c>
      <c r="T54" s="39">
        <v>203</v>
      </c>
      <c r="U54" s="7">
        <v>100</v>
      </c>
      <c r="V54" s="43">
        <f aca="true" t="shared" si="10" ref="V54:V62">(1-(U54/I54))*100</f>
        <v>44.44444444444444</v>
      </c>
      <c r="W54" s="40">
        <v>180</v>
      </c>
      <c r="X54" s="39">
        <v>11</v>
      </c>
      <c r="Y54" s="39">
        <v>12</v>
      </c>
      <c r="Z54" s="39">
        <v>13</v>
      </c>
      <c r="AA54" s="39">
        <v>14</v>
      </c>
      <c r="AB54" s="39">
        <v>15</v>
      </c>
      <c r="AC54" s="39">
        <v>16</v>
      </c>
      <c r="AD54" s="39">
        <v>17</v>
      </c>
      <c r="AE54" s="39">
        <v>18</v>
      </c>
      <c r="AF54" s="39">
        <v>201</v>
      </c>
      <c r="AG54" s="39">
        <v>202</v>
      </c>
      <c r="AH54" s="39">
        <v>203</v>
      </c>
      <c r="AI54" s="7">
        <v>100</v>
      </c>
      <c r="AJ54" s="43">
        <f aca="true" t="shared" si="11" ref="AJ54:AJ62">(1-(AI54/W54))*100</f>
        <v>44.44444444444444</v>
      </c>
      <c r="AK54" s="40">
        <v>180</v>
      </c>
      <c r="AL54" s="39">
        <v>11</v>
      </c>
      <c r="AM54" s="39">
        <v>12</v>
      </c>
      <c r="AN54" s="39">
        <v>13</v>
      </c>
      <c r="AO54" s="39">
        <v>14</v>
      </c>
      <c r="AP54" s="39">
        <v>15</v>
      </c>
      <c r="AQ54" s="39">
        <v>16</v>
      </c>
      <c r="AR54" s="39">
        <v>17</v>
      </c>
      <c r="AS54" s="39">
        <v>18</v>
      </c>
      <c r="AT54" s="39">
        <v>201</v>
      </c>
      <c r="AU54" s="39">
        <v>202</v>
      </c>
      <c r="AV54" s="39">
        <v>203</v>
      </c>
      <c r="AW54" s="7">
        <v>100</v>
      </c>
      <c r="AX54" s="43">
        <f aca="true" t="shared" si="12" ref="AX54:AX62">(1-(AW54/AK54))*100</f>
        <v>44.44444444444444</v>
      </c>
      <c r="AY54" s="40">
        <v>180</v>
      </c>
      <c r="AZ54" s="39">
        <v>11</v>
      </c>
      <c r="BA54" s="39">
        <v>12</v>
      </c>
      <c r="BB54" s="39">
        <v>13</v>
      </c>
      <c r="BC54" s="39">
        <v>14</v>
      </c>
      <c r="BD54" s="39">
        <v>15</v>
      </c>
      <c r="BE54" s="39">
        <v>16</v>
      </c>
      <c r="BF54" s="39">
        <v>17</v>
      </c>
      <c r="BG54" s="39">
        <v>18</v>
      </c>
      <c r="BH54" s="39">
        <v>201</v>
      </c>
      <c r="BI54" s="39">
        <v>202</v>
      </c>
      <c r="BJ54" s="39">
        <v>203</v>
      </c>
      <c r="BK54" s="7">
        <v>100</v>
      </c>
      <c r="BL54" s="43">
        <f aca="true" t="shared" si="13" ref="BL54:BL62">(1-(BK54/AY54))*100</f>
        <v>44.44444444444444</v>
      </c>
      <c r="BM54" s="40">
        <v>180</v>
      </c>
      <c r="BN54" s="39">
        <v>11</v>
      </c>
      <c r="BO54" s="39">
        <v>12</v>
      </c>
      <c r="BP54" s="39">
        <v>13</v>
      </c>
      <c r="BQ54" s="39">
        <v>14</v>
      </c>
      <c r="BR54" s="39">
        <v>15</v>
      </c>
      <c r="BS54" s="39">
        <v>16</v>
      </c>
      <c r="BT54" s="39">
        <v>17</v>
      </c>
      <c r="BU54" s="39">
        <v>18</v>
      </c>
      <c r="BV54" s="39">
        <v>201</v>
      </c>
      <c r="BW54" s="39">
        <v>202</v>
      </c>
      <c r="BX54" s="39">
        <v>203</v>
      </c>
      <c r="BY54" s="7">
        <v>100</v>
      </c>
      <c r="BZ54" s="45">
        <f aca="true" t="shared" si="14" ref="BZ54:BZ62">(1-(BY54/BM54))*100</f>
        <v>44.44444444444444</v>
      </c>
      <c r="CA54" s="40">
        <v>180</v>
      </c>
      <c r="CB54" s="39">
        <v>11</v>
      </c>
      <c r="CC54" s="39">
        <v>12</v>
      </c>
      <c r="CD54" s="39">
        <v>13</v>
      </c>
      <c r="CE54" s="39">
        <v>14</v>
      </c>
      <c r="CF54" s="39">
        <v>15</v>
      </c>
      <c r="CG54" s="39">
        <v>16</v>
      </c>
      <c r="CH54" s="39">
        <v>17</v>
      </c>
      <c r="CI54" s="39">
        <v>18</v>
      </c>
      <c r="CJ54" s="39">
        <v>201</v>
      </c>
      <c r="CK54" s="39">
        <v>202</v>
      </c>
      <c r="CL54" s="39">
        <v>203</v>
      </c>
      <c r="CM54" s="7">
        <v>100</v>
      </c>
      <c r="CN54" s="45">
        <f aca="true" t="shared" si="15" ref="CN54:CN62">(1-(CM54/CA54))*100</f>
        <v>44.44444444444444</v>
      </c>
    </row>
    <row r="55" spans="1:92" ht="12.75">
      <c r="A55" s="7">
        <f t="shared" si="0"/>
        <v>13</v>
      </c>
      <c r="B55" s="17" t="str">
        <f t="shared" si="1"/>
        <v>m</v>
      </c>
      <c r="C55" s="13">
        <v>1000</v>
      </c>
      <c r="D55" s="13">
        <v>500</v>
      </c>
      <c r="E55" s="45">
        <f t="shared" si="9"/>
        <v>50</v>
      </c>
      <c r="F55" s="37">
        <v>38932</v>
      </c>
      <c r="G55" s="38">
        <v>0.666666666666667</v>
      </c>
      <c r="H55" s="41">
        <v>0.208333333333333</v>
      </c>
      <c r="I55" s="40">
        <v>180</v>
      </c>
      <c r="J55" s="39">
        <v>11</v>
      </c>
      <c r="K55" s="39">
        <v>12</v>
      </c>
      <c r="L55" s="39">
        <v>13</v>
      </c>
      <c r="M55" s="39">
        <v>14</v>
      </c>
      <c r="N55" s="39">
        <v>15</v>
      </c>
      <c r="O55" s="39">
        <v>16</v>
      </c>
      <c r="P55" s="39">
        <v>17</v>
      </c>
      <c r="Q55" s="39">
        <v>18</v>
      </c>
      <c r="R55" s="39">
        <v>201</v>
      </c>
      <c r="S55" s="39">
        <v>202</v>
      </c>
      <c r="T55" s="39">
        <v>203</v>
      </c>
      <c r="U55" s="7">
        <v>100</v>
      </c>
      <c r="V55" s="43">
        <f t="shared" si="10"/>
        <v>44.44444444444444</v>
      </c>
      <c r="W55" s="40">
        <v>180</v>
      </c>
      <c r="X55" s="39">
        <v>11</v>
      </c>
      <c r="Y55" s="39">
        <v>12</v>
      </c>
      <c r="Z55" s="39">
        <v>13</v>
      </c>
      <c r="AA55" s="39">
        <v>14</v>
      </c>
      <c r="AB55" s="39">
        <v>15</v>
      </c>
      <c r="AC55" s="39">
        <v>16</v>
      </c>
      <c r="AD55" s="39">
        <v>17</v>
      </c>
      <c r="AE55" s="39">
        <v>18</v>
      </c>
      <c r="AF55" s="39">
        <v>201</v>
      </c>
      <c r="AG55" s="39">
        <v>202</v>
      </c>
      <c r="AH55" s="39">
        <v>203</v>
      </c>
      <c r="AI55" s="7">
        <v>100</v>
      </c>
      <c r="AJ55" s="43">
        <f t="shared" si="11"/>
        <v>44.44444444444444</v>
      </c>
      <c r="AK55" s="40">
        <v>180</v>
      </c>
      <c r="AL55" s="39">
        <v>11</v>
      </c>
      <c r="AM55" s="39">
        <v>12</v>
      </c>
      <c r="AN55" s="39">
        <v>13</v>
      </c>
      <c r="AO55" s="39">
        <v>14</v>
      </c>
      <c r="AP55" s="39">
        <v>15</v>
      </c>
      <c r="AQ55" s="39">
        <v>16</v>
      </c>
      <c r="AR55" s="39">
        <v>17</v>
      </c>
      <c r="AS55" s="39">
        <v>18</v>
      </c>
      <c r="AT55" s="39">
        <v>201</v>
      </c>
      <c r="AU55" s="39">
        <v>202</v>
      </c>
      <c r="AV55" s="39">
        <v>203</v>
      </c>
      <c r="AW55" s="7">
        <v>100</v>
      </c>
      <c r="AX55" s="43">
        <f t="shared" si="12"/>
        <v>44.44444444444444</v>
      </c>
      <c r="AY55" s="40">
        <v>180</v>
      </c>
      <c r="AZ55" s="39">
        <v>11</v>
      </c>
      <c r="BA55" s="39">
        <v>12</v>
      </c>
      <c r="BB55" s="39">
        <v>13</v>
      </c>
      <c r="BC55" s="39">
        <v>14</v>
      </c>
      <c r="BD55" s="39">
        <v>15</v>
      </c>
      <c r="BE55" s="39">
        <v>16</v>
      </c>
      <c r="BF55" s="39">
        <v>17</v>
      </c>
      <c r="BG55" s="39">
        <v>18</v>
      </c>
      <c r="BH55" s="39">
        <v>201</v>
      </c>
      <c r="BI55" s="39">
        <v>202</v>
      </c>
      <c r="BJ55" s="39">
        <v>203</v>
      </c>
      <c r="BK55" s="7">
        <v>100</v>
      </c>
      <c r="BL55" s="43">
        <f t="shared" si="13"/>
        <v>44.44444444444444</v>
      </c>
      <c r="BM55" s="40">
        <v>180</v>
      </c>
      <c r="BN55" s="39">
        <v>11</v>
      </c>
      <c r="BO55" s="39">
        <v>12</v>
      </c>
      <c r="BP55" s="39">
        <v>13</v>
      </c>
      <c r="BQ55" s="39">
        <v>14</v>
      </c>
      <c r="BR55" s="39">
        <v>15</v>
      </c>
      <c r="BS55" s="39">
        <v>16</v>
      </c>
      <c r="BT55" s="39">
        <v>17</v>
      </c>
      <c r="BU55" s="39">
        <v>18</v>
      </c>
      <c r="BV55" s="39">
        <v>201</v>
      </c>
      <c r="BW55" s="39">
        <v>202</v>
      </c>
      <c r="BX55" s="39">
        <v>203</v>
      </c>
      <c r="BY55" s="7">
        <v>100</v>
      </c>
      <c r="BZ55" s="45">
        <f t="shared" si="14"/>
        <v>44.44444444444444</v>
      </c>
      <c r="CA55" s="40">
        <v>180</v>
      </c>
      <c r="CB55" s="39">
        <v>11</v>
      </c>
      <c r="CC55" s="39">
        <v>12</v>
      </c>
      <c r="CD55" s="39">
        <v>13</v>
      </c>
      <c r="CE55" s="39">
        <v>14</v>
      </c>
      <c r="CF55" s="39">
        <v>15</v>
      </c>
      <c r="CG55" s="39">
        <v>16</v>
      </c>
      <c r="CH55" s="39">
        <v>17</v>
      </c>
      <c r="CI55" s="39">
        <v>18</v>
      </c>
      <c r="CJ55" s="39">
        <v>201</v>
      </c>
      <c r="CK55" s="39">
        <v>202</v>
      </c>
      <c r="CL55" s="39">
        <v>203</v>
      </c>
      <c r="CM55" s="7">
        <v>100</v>
      </c>
      <c r="CN55" s="45">
        <f t="shared" si="15"/>
        <v>44.44444444444444</v>
      </c>
    </row>
    <row r="56" spans="1:92" ht="12.75">
      <c r="A56" s="7">
        <f t="shared" si="0"/>
        <v>14</v>
      </c>
      <c r="B56" s="17" t="str">
        <f t="shared" si="1"/>
        <v>n</v>
      </c>
      <c r="C56" s="13">
        <v>1000</v>
      </c>
      <c r="D56" s="13">
        <v>500</v>
      </c>
      <c r="E56" s="45">
        <f t="shared" si="9"/>
        <v>50</v>
      </c>
      <c r="F56" s="37">
        <v>38933</v>
      </c>
      <c r="G56" s="38">
        <v>0.708333333333333</v>
      </c>
      <c r="H56" s="41">
        <v>0.25</v>
      </c>
      <c r="I56" s="40">
        <v>180</v>
      </c>
      <c r="J56" s="39">
        <v>11</v>
      </c>
      <c r="K56" s="39">
        <v>12</v>
      </c>
      <c r="L56" s="39">
        <v>13</v>
      </c>
      <c r="M56" s="39">
        <v>14</v>
      </c>
      <c r="N56" s="39">
        <v>15</v>
      </c>
      <c r="O56" s="39">
        <v>16</v>
      </c>
      <c r="P56" s="39">
        <v>17</v>
      </c>
      <c r="Q56" s="39">
        <v>18</v>
      </c>
      <c r="R56" s="39">
        <v>201</v>
      </c>
      <c r="S56" s="39">
        <v>202</v>
      </c>
      <c r="T56" s="39">
        <v>203</v>
      </c>
      <c r="U56" s="7">
        <v>100</v>
      </c>
      <c r="V56" s="43">
        <f t="shared" si="10"/>
        <v>44.44444444444444</v>
      </c>
      <c r="W56" s="40">
        <v>180</v>
      </c>
      <c r="X56" s="39">
        <v>11</v>
      </c>
      <c r="Y56" s="39">
        <v>12</v>
      </c>
      <c r="Z56" s="39">
        <v>13</v>
      </c>
      <c r="AA56" s="39">
        <v>14</v>
      </c>
      <c r="AB56" s="39">
        <v>15</v>
      </c>
      <c r="AC56" s="39">
        <v>16</v>
      </c>
      <c r="AD56" s="39">
        <v>17</v>
      </c>
      <c r="AE56" s="39">
        <v>18</v>
      </c>
      <c r="AF56" s="39">
        <v>201</v>
      </c>
      <c r="AG56" s="39">
        <v>202</v>
      </c>
      <c r="AH56" s="39">
        <v>203</v>
      </c>
      <c r="AI56" s="7">
        <v>100</v>
      </c>
      <c r="AJ56" s="43">
        <f t="shared" si="11"/>
        <v>44.44444444444444</v>
      </c>
      <c r="AK56" s="40">
        <v>180</v>
      </c>
      <c r="AL56" s="39">
        <v>11</v>
      </c>
      <c r="AM56" s="39">
        <v>12</v>
      </c>
      <c r="AN56" s="39">
        <v>13</v>
      </c>
      <c r="AO56" s="39">
        <v>14</v>
      </c>
      <c r="AP56" s="39">
        <v>15</v>
      </c>
      <c r="AQ56" s="39">
        <v>16</v>
      </c>
      <c r="AR56" s="39">
        <v>17</v>
      </c>
      <c r="AS56" s="39">
        <v>18</v>
      </c>
      <c r="AT56" s="39">
        <v>201</v>
      </c>
      <c r="AU56" s="39">
        <v>202</v>
      </c>
      <c r="AV56" s="39">
        <v>203</v>
      </c>
      <c r="AW56" s="7">
        <v>100</v>
      </c>
      <c r="AX56" s="43">
        <f t="shared" si="12"/>
        <v>44.44444444444444</v>
      </c>
      <c r="AY56" s="40">
        <v>180</v>
      </c>
      <c r="AZ56" s="39">
        <v>11</v>
      </c>
      <c r="BA56" s="39">
        <v>12</v>
      </c>
      <c r="BB56" s="39">
        <v>13</v>
      </c>
      <c r="BC56" s="39">
        <v>14</v>
      </c>
      <c r="BD56" s="39">
        <v>15</v>
      </c>
      <c r="BE56" s="39">
        <v>16</v>
      </c>
      <c r="BF56" s="39">
        <v>17</v>
      </c>
      <c r="BG56" s="39">
        <v>18</v>
      </c>
      <c r="BH56" s="39">
        <v>201</v>
      </c>
      <c r="BI56" s="39">
        <v>202</v>
      </c>
      <c r="BJ56" s="39">
        <v>203</v>
      </c>
      <c r="BK56" s="7">
        <v>100</v>
      </c>
      <c r="BL56" s="43">
        <f t="shared" si="13"/>
        <v>44.44444444444444</v>
      </c>
      <c r="BM56" s="40">
        <v>180</v>
      </c>
      <c r="BN56" s="39">
        <v>11</v>
      </c>
      <c r="BO56" s="39">
        <v>12</v>
      </c>
      <c r="BP56" s="39">
        <v>13</v>
      </c>
      <c r="BQ56" s="39">
        <v>14</v>
      </c>
      <c r="BR56" s="39">
        <v>15</v>
      </c>
      <c r="BS56" s="39">
        <v>16</v>
      </c>
      <c r="BT56" s="39">
        <v>17</v>
      </c>
      <c r="BU56" s="39">
        <v>18</v>
      </c>
      <c r="BV56" s="39">
        <v>201</v>
      </c>
      <c r="BW56" s="39">
        <v>202</v>
      </c>
      <c r="BX56" s="39">
        <v>203</v>
      </c>
      <c r="BY56" s="7">
        <v>100</v>
      </c>
      <c r="BZ56" s="45">
        <f t="shared" si="14"/>
        <v>44.44444444444444</v>
      </c>
      <c r="CA56" s="40">
        <v>180</v>
      </c>
      <c r="CB56" s="39">
        <v>11</v>
      </c>
      <c r="CC56" s="39">
        <v>12</v>
      </c>
      <c r="CD56" s="39">
        <v>13</v>
      </c>
      <c r="CE56" s="39">
        <v>14</v>
      </c>
      <c r="CF56" s="39">
        <v>15</v>
      </c>
      <c r="CG56" s="39">
        <v>16</v>
      </c>
      <c r="CH56" s="39">
        <v>17</v>
      </c>
      <c r="CI56" s="39">
        <v>18</v>
      </c>
      <c r="CJ56" s="39">
        <v>201</v>
      </c>
      <c r="CK56" s="39">
        <v>202</v>
      </c>
      <c r="CL56" s="39">
        <v>203</v>
      </c>
      <c r="CM56" s="7">
        <v>100</v>
      </c>
      <c r="CN56" s="45">
        <f t="shared" si="15"/>
        <v>44.44444444444444</v>
      </c>
    </row>
    <row r="57" spans="1:92" ht="12.75">
      <c r="A57" s="7">
        <f t="shared" si="0"/>
        <v>15</v>
      </c>
      <c r="B57" s="17" t="str">
        <f t="shared" si="1"/>
        <v>o</v>
      </c>
      <c r="C57" s="13">
        <v>1000</v>
      </c>
      <c r="D57" s="13">
        <v>500</v>
      </c>
      <c r="E57" s="45">
        <f t="shared" si="9"/>
        <v>50</v>
      </c>
      <c r="F57" s="37">
        <v>38934</v>
      </c>
      <c r="G57" s="38">
        <v>0.75</v>
      </c>
      <c r="H57" s="41">
        <v>0.291666666666667</v>
      </c>
      <c r="I57" s="40">
        <v>180</v>
      </c>
      <c r="J57" s="39">
        <v>11</v>
      </c>
      <c r="K57" s="39">
        <v>12</v>
      </c>
      <c r="L57" s="39">
        <v>13</v>
      </c>
      <c r="M57" s="39">
        <v>14</v>
      </c>
      <c r="N57" s="39">
        <v>15</v>
      </c>
      <c r="O57" s="39">
        <v>16</v>
      </c>
      <c r="P57" s="39">
        <v>17</v>
      </c>
      <c r="Q57" s="39">
        <v>18</v>
      </c>
      <c r="R57" s="39">
        <v>201</v>
      </c>
      <c r="S57" s="39">
        <v>202</v>
      </c>
      <c r="T57" s="39">
        <v>203</v>
      </c>
      <c r="U57" s="7">
        <v>100</v>
      </c>
      <c r="V57" s="43">
        <f t="shared" si="10"/>
        <v>44.44444444444444</v>
      </c>
      <c r="W57" s="40">
        <v>180</v>
      </c>
      <c r="X57" s="39">
        <v>11</v>
      </c>
      <c r="Y57" s="39">
        <v>12</v>
      </c>
      <c r="Z57" s="39">
        <v>13</v>
      </c>
      <c r="AA57" s="39">
        <v>14</v>
      </c>
      <c r="AB57" s="39">
        <v>15</v>
      </c>
      <c r="AC57" s="39">
        <v>16</v>
      </c>
      <c r="AD57" s="39">
        <v>17</v>
      </c>
      <c r="AE57" s="39">
        <v>18</v>
      </c>
      <c r="AF57" s="39">
        <v>201</v>
      </c>
      <c r="AG57" s="39">
        <v>202</v>
      </c>
      <c r="AH57" s="39">
        <v>203</v>
      </c>
      <c r="AI57" s="7">
        <v>100</v>
      </c>
      <c r="AJ57" s="43">
        <f t="shared" si="11"/>
        <v>44.44444444444444</v>
      </c>
      <c r="AK57" s="40">
        <v>180</v>
      </c>
      <c r="AL57" s="39">
        <v>11</v>
      </c>
      <c r="AM57" s="39">
        <v>12</v>
      </c>
      <c r="AN57" s="39">
        <v>13</v>
      </c>
      <c r="AO57" s="39">
        <v>14</v>
      </c>
      <c r="AP57" s="39">
        <v>15</v>
      </c>
      <c r="AQ57" s="39">
        <v>16</v>
      </c>
      <c r="AR57" s="39">
        <v>17</v>
      </c>
      <c r="AS57" s="39">
        <v>18</v>
      </c>
      <c r="AT57" s="39">
        <v>201</v>
      </c>
      <c r="AU57" s="39">
        <v>202</v>
      </c>
      <c r="AV57" s="39">
        <v>203</v>
      </c>
      <c r="AW57" s="7">
        <v>100</v>
      </c>
      <c r="AX57" s="43">
        <f t="shared" si="12"/>
        <v>44.44444444444444</v>
      </c>
      <c r="AY57" s="40">
        <v>180</v>
      </c>
      <c r="AZ57" s="39">
        <v>11</v>
      </c>
      <c r="BA57" s="39">
        <v>12</v>
      </c>
      <c r="BB57" s="39">
        <v>13</v>
      </c>
      <c r="BC57" s="39">
        <v>14</v>
      </c>
      <c r="BD57" s="39">
        <v>15</v>
      </c>
      <c r="BE57" s="39">
        <v>16</v>
      </c>
      <c r="BF57" s="39">
        <v>17</v>
      </c>
      <c r="BG57" s="39">
        <v>18</v>
      </c>
      <c r="BH57" s="39">
        <v>201</v>
      </c>
      <c r="BI57" s="39">
        <v>202</v>
      </c>
      <c r="BJ57" s="39">
        <v>203</v>
      </c>
      <c r="BK57" s="7">
        <v>100</v>
      </c>
      <c r="BL57" s="43">
        <f t="shared" si="13"/>
        <v>44.44444444444444</v>
      </c>
      <c r="BM57" s="40">
        <v>180</v>
      </c>
      <c r="BN57" s="39">
        <v>11</v>
      </c>
      <c r="BO57" s="39">
        <v>12</v>
      </c>
      <c r="BP57" s="39">
        <v>13</v>
      </c>
      <c r="BQ57" s="39">
        <v>14</v>
      </c>
      <c r="BR57" s="39">
        <v>15</v>
      </c>
      <c r="BS57" s="39">
        <v>16</v>
      </c>
      <c r="BT57" s="39">
        <v>17</v>
      </c>
      <c r="BU57" s="39">
        <v>18</v>
      </c>
      <c r="BV57" s="39">
        <v>201</v>
      </c>
      <c r="BW57" s="39">
        <v>202</v>
      </c>
      <c r="BX57" s="39">
        <v>203</v>
      </c>
      <c r="BY57" s="7">
        <v>100</v>
      </c>
      <c r="BZ57" s="45">
        <f t="shared" si="14"/>
        <v>44.44444444444444</v>
      </c>
      <c r="CA57" s="40">
        <v>180</v>
      </c>
      <c r="CB57" s="39">
        <v>11</v>
      </c>
      <c r="CC57" s="39">
        <v>12</v>
      </c>
      <c r="CD57" s="39">
        <v>13</v>
      </c>
      <c r="CE57" s="39">
        <v>14</v>
      </c>
      <c r="CF57" s="39">
        <v>15</v>
      </c>
      <c r="CG57" s="39">
        <v>16</v>
      </c>
      <c r="CH57" s="39">
        <v>17</v>
      </c>
      <c r="CI57" s="39">
        <v>18</v>
      </c>
      <c r="CJ57" s="39">
        <v>201</v>
      </c>
      <c r="CK57" s="39">
        <v>202</v>
      </c>
      <c r="CL57" s="39">
        <v>203</v>
      </c>
      <c r="CM57" s="7">
        <v>100</v>
      </c>
      <c r="CN57" s="45">
        <f t="shared" si="15"/>
        <v>44.44444444444444</v>
      </c>
    </row>
    <row r="58" spans="1:92" ht="12.75">
      <c r="A58" s="7">
        <f t="shared" si="0"/>
        <v>16</v>
      </c>
      <c r="B58" s="17" t="str">
        <f t="shared" si="1"/>
        <v>p</v>
      </c>
      <c r="C58" s="13">
        <v>1000</v>
      </c>
      <c r="D58" s="13">
        <v>500</v>
      </c>
      <c r="E58" s="45">
        <f t="shared" si="9"/>
        <v>50</v>
      </c>
      <c r="F58" s="37">
        <v>38935</v>
      </c>
      <c r="G58" s="38">
        <v>0.791666666666667</v>
      </c>
      <c r="H58" s="41">
        <v>0.333333333333333</v>
      </c>
      <c r="I58" s="40">
        <v>180</v>
      </c>
      <c r="J58" s="39">
        <v>11</v>
      </c>
      <c r="K58" s="39">
        <v>12</v>
      </c>
      <c r="L58" s="39">
        <v>13</v>
      </c>
      <c r="M58" s="39">
        <v>14</v>
      </c>
      <c r="N58" s="39">
        <v>15</v>
      </c>
      <c r="O58" s="39">
        <v>16</v>
      </c>
      <c r="P58" s="39">
        <v>17</v>
      </c>
      <c r="Q58" s="39">
        <v>18</v>
      </c>
      <c r="R58" s="39">
        <v>201</v>
      </c>
      <c r="S58" s="39">
        <v>202</v>
      </c>
      <c r="T58" s="39">
        <v>203</v>
      </c>
      <c r="U58" s="7">
        <v>100</v>
      </c>
      <c r="V58" s="43">
        <f t="shared" si="10"/>
        <v>44.44444444444444</v>
      </c>
      <c r="W58" s="40">
        <v>180</v>
      </c>
      <c r="X58" s="39">
        <v>11</v>
      </c>
      <c r="Y58" s="39">
        <v>12</v>
      </c>
      <c r="Z58" s="39">
        <v>13</v>
      </c>
      <c r="AA58" s="39">
        <v>14</v>
      </c>
      <c r="AB58" s="39">
        <v>15</v>
      </c>
      <c r="AC58" s="39">
        <v>16</v>
      </c>
      <c r="AD58" s="39">
        <v>17</v>
      </c>
      <c r="AE58" s="39">
        <v>18</v>
      </c>
      <c r="AF58" s="39">
        <v>201</v>
      </c>
      <c r="AG58" s="39">
        <v>202</v>
      </c>
      <c r="AH58" s="39">
        <v>203</v>
      </c>
      <c r="AI58" s="7">
        <v>100</v>
      </c>
      <c r="AJ58" s="43">
        <f t="shared" si="11"/>
        <v>44.44444444444444</v>
      </c>
      <c r="AK58" s="40">
        <v>180</v>
      </c>
      <c r="AL58" s="39">
        <v>11</v>
      </c>
      <c r="AM58" s="39">
        <v>12</v>
      </c>
      <c r="AN58" s="39">
        <v>13</v>
      </c>
      <c r="AO58" s="39">
        <v>14</v>
      </c>
      <c r="AP58" s="39">
        <v>15</v>
      </c>
      <c r="AQ58" s="39">
        <v>16</v>
      </c>
      <c r="AR58" s="39">
        <v>17</v>
      </c>
      <c r="AS58" s="39">
        <v>18</v>
      </c>
      <c r="AT58" s="39">
        <v>201</v>
      </c>
      <c r="AU58" s="39">
        <v>202</v>
      </c>
      <c r="AV58" s="39">
        <v>203</v>
      </c>
      <c r="AW58" s="7">
        <v>100</v>
      </c>
      <c r="AX58" s="43">
        <f t="shared" si="12"/>
        <v>44.44444444444444</v>
      </c>
      <c r="AY58" s="40">
        <v>180</v>
      </c>
      <c r="AZ58" s="39">
        <v>11</v>
      </c>
      <c r="BA58" s="39">
        <v>12</v>
      </c>
      <c r="BB58" s="39">
        <v>13</v>
      </c>
      <c r="BC58" s="39">
        <v>14</v>
      </c>
      <c r="BD58" s="39">
        <v>15</v>
      </c>
      <c r="BE58" s="39">
        <v>16</v>
      </c>
      <c r="BF58" s="39">
        <v>17</v>
      </c>
      <c r="BG58" s="39">
        <v>18</v>
      </c>
      <c r="BH58" s="39">
        <v>201</v>
      </c>
      <c r="BI58" s="39">
        <v>202</v>
      </c>
      <c r="BJ58" s="39">
        <v>203</v>
      </c>
      <c r="BK58" s="7">
        <v>100</v>
      </c>
      <c r="BL58" s="43">
        <f t="shared" si="13"/>
        <v>44.44444444444444</v>
      </c>
      <c r="BM58" s="40">
        <v>180</v>
      </c>
      <c r="BN58" s="39">
        <v>11</v>
      </c>
      <c r="BO58" s="39">
        <v>12</v>
      </c>
      <c r="BP58" s="39">
        <v>13</v>
      </c>
      <c r="BQ58" s="39">
        <v>14</v>
      </c>
      <c r="BR58" s="39">
        <v>15</v>
      </c>
      <c r="BS58" s="39">
        <v>16</v>
      </c>
      <c r="BT58" s="39">
        <v>17</v>
      </c>
      <c r="BU58" s="39">
        <v>18</v>
      </c>
      <c r="BV58" s="39">
        <v>201</v>
      </c>
      <c r="BW58" s="39">
        <v>202</v>
      </c>
      <c r="BX58" s="39">
        <v>203</v>
      </c>
      <c r="BY58" s="7">
        <v>100</v>
      </c>
      <c r="BZ58" s="45">
        <f t="shared" si="14"/>
        <v>44.44444444444444</v>
      </c>
      <c r="CA58" s="40">
        <v>180</v>
      </c>
      <c r="CB58" s="39">
        <v>11</v>
      </c>
      <c r="CC58" s="39">
        <v>12</v>
      </c>
      <c r="CD58" s="39">
        <v>13</v>
      </c>
      <c r="CE58" s="39">
        <v>14</v>
      </c>
      <c r="CF58" s="39">
        <v>15</v>
      </c>
      <c r="CG58" s="39">
        <v>16</v>
      </c>
      <c r="CH58" s="39">
        <v>17</v>
      </c>
      <c r="CI58" s="39">
        <v>18</v>
      </c>
      <c r="CJ58" s="39">
        <v>201</v>
      </c>
      <c r="CK58" s="39">
        <v>202</v>
      </c>
      <c r="CL58" s="39">
        <v>203</v>
      </c>
      <c r="CM58" s="7">
        <v>100</v>
      </c>
      <c r="CN58" s="45">
        <f t="shared" si="15"/>
        <v>44.44444444444444</v>
      </c>
    </row>
    <row r="59" spans="1:92" ht="12.75">
      <c r="A59" s="7">
        <f t="shared" si="0"/>
        <v>17</v>
      </c>
      <c r="B59" s="17" t="str">
        <f t="shared" si="1"/>
        <v>q</v>
      </c>
      <c r="C59" s="13">
        <v>1000</v>
      </c>
      <c r="D59" s="13">
        <v>500</v>
      </c>
      <c r="E59" s="45">
        <f t="shared" si="9"/>
        <v>50</v>
      </c>
      <c r="F59" s="37">
        <v>38936</v>
      </c>
      <c r="G59" s="38">
        <v>0.833333333333333</v>
      </c>
      <c r="H59" s="41">
        <v>0.375</v>
      </c>
      <c r="I59" s="40">
        <v>180</v>
      </c>
      <c r="J59" s="39">
        <v>11</v>
      </c>
      <c r="K59" s="39">
        <v>12</v>
      </c>
      <c r="L59" s="39">
        <v>13</v>
      </c>
      <c r="M59" s="39">
        <v>14</v>
      </c>
      <c r="N59" s="39">
        <v>15</v>
      </c>
      <c r="O59" s="39">
        <v>16</v>
      </c>
      <c r="P59" s="39">
        <v>17</v>
      </c>
      <c r="Q59" s="39">
        <v>18</v>
      </c>
      <c r="R59" s="39">
        <v>201</v>
      </c>
      <c r="S59" s="39">
        <v>202</v>
      </c>
      <c r="T59" s="39">
        <v>203</v>
      </c>
      <c r="U59" s="7">
        <v>100</v>
      </c>
      <c r="V59" s="43">
        <f t="shared" si="10"/>
        <v>44.44444444444444</v>
      </c>
      <c r="W59" s="40">
        <v>180</v>
      </c>
      <c r="X59" s="39">
        <v>11</v>
      </c>
      <c r="Y59" s="39">
        <v>12</v>
      </c>
      <c r="Z59" s="39">
        <v>13</v>
      </c>
      <c r="AA59" s="39">
        <v>14</v>
      </c>
      <c r="AB59" s="39">
        <v>15</v>
      </c>
      <c r="AC59" s="39">
        <v>16</v>
      </c>
      <c r="AD59" s="39">
        <v>17</v>
      </c>
      <c r="AE59" s="39">
        <v>18</v>
      </c>
      <c r="AF59" s="39">
        <v>201</v>
      </c>
      <c r="AG59" s="39">
        <v>202</v>
      </c>
      <c r="AH59" s="39">
        <v>203</v>
      </c>
      <c r="AI59" s="7">
        <v>100</v>
      </c>
      <c r="AJ59" s="43">
        <f t="shared" si="11"/>
        <v>44.44444444444444</v>
      </c>
      <c r="AK59" s="40">
        <v>180</v>
      </c>
      <c r="AL59" s="39">
        <v>11</v>
      </c>
      <c r="AM59" s="39">
        <v>12</v>
      </c>
      <c r="AN59" s="39">
        <v>13</v>
      </c>
      <c r="AO59" s="39">
        <v>14</v>
      </c>
      <c r="AP59" s="39">
        <v>15</v>
      </c>
      <c r="AQ59" s="39">
        <v>16</v>
      </c>
      <c r="AR59" s="39">
        <v>17</v>
      </c>
      <c r="AS59" s="39">
        <v>18</v>
      </c>
      <c r="AT59" s="39">
        <v>201</v>
      </c>
      <c r="AU59" s="39">
        <v>202</v>
      </c>
      <c r="AV59" s="39">
        <v>203</v>
      </c>
      <c r="AW59" s="7">
        <v>100</v>
      </c>
      <c r="AX59" s="43">
        <f t="shared" si="12"/>
        <v>44.44444444444444</v>
      </c>
      <c r="AY59" s="40">
        <v>180</v>
      </c>
      <c r="AZ59" s="39">
        <v>11</v>
      </c>
      <c r="BA59" s="39">
        <v>12</v>
      </c>
      <c r="BB59" s="39">
        <v>13</v>
      </c>
      <c r="BC59" s="39">
        <v>14</v>
      </c>
      <c r="BD59" s="39">
        <v>15</v>
      </c>
      <c r="BE59" s="39">
        <v>16</v>
      </c>
      <c r="BF59" s="39">
        <v>17</v>
      </c>
      <c r="BG59" s="39">
        <v>18</v>
      </c>
      <c r="BH59" s="39">
        <v>201</v>
      </c>
      <c r="BI59" s="39">
        <v>202</v>
      </c>
      <c r="BJ59" s="39">
        <v>203</v>
      </c>
      <c r="BK59" s="7">
        <v>100</v>
      </c>
      <c r="BL59" s="43">
        <f t="shared" si="13"/>
        <v>44.44444444444444</v>
      </c>
      <c r="BM59" s="40">
        <v>180</v>
      </c>
      <c r="BN59" s="39">
        <v>11</v>
      </c>
      <c r="BO59" s="39">
        <v>12</v>
      </c>
      <c r="BP59" s="39">
        <v>13</v>
      </c>
      <c r="BQ59" s="39">
        <v>14</v>
      </c>
      <c r="BR59" s="39">
        <v>15</v>
      </c>
      <c r="BS59" s="39">
        <v>16</v>
      </c>
      <c r="BT59" s="39">
        <v>17</v>
      </c>
      <c r="BU59" s="39">
        <v>18</v>
      </c>
      <c r="BV59" s="39">
        <v>201</v>
      </c>
      <c r="BW59" s="39">
        <v>202</v>
      </c>
      <c r="BX59" s="39">
        <v>203</v>
      </c>
      <c r="BY59" s="7">
        <v>100</v>
      </c>
      <c r="BZ59" s="45">
        <f t="shared" si="14"/>
        <v>44.44444444444444</v>
      </c>
      <c r="CA59" s="40">
        <v>180</v>
      </c>
      <c r="CB59" s="39">
        <v>11</v>
      </c>
      <c r="CC59" s="39">
        <v>12</v>
      </c>
      <c r="CD59" s="39">
        <v>13</v>
      </c>
      <c r="CE59" s="39">
        <v>14</v>
      </c>
      <c r="CF59" s="39">
        <v>15</v>
      </c>
      <c r="CG59" s="39">
        <v>16</v>
      </c>
      <c r="CH59" s="39">
        <v>17</v>
      </c>
      <c r="CI59" s="39">
        <v>18</v>
      </c>
      <c r="CJ59" s="39">
        <v>201</v>
      </c>
      <c r="CK59" s="39">
        <v>202</v>
      </c>
      <c r="CL59" s="39">
        <v>203</v>
      </c>
      <c r="CM59" s="7">
        <v>100</v>
      </c>
      <c r="CN59" s="45">
        <f t="shared" si="15"/>
        <v>44.44444444444444</v>
      </c>
    </row>
    <row r="60" spans="1:92" ht="12.75">
      <c r="A60" s="7">
        <f t="shared" si="0"/>
        <v>18</v>
      </c>
      <c r="B60" s="17" t="str">
        <f t="shared" si="1"/>
        <v>r</v>
      </c>
      <c r="C60" s="13">
        <v>1000</v>
      </c>
      <c r="D60" s="13">
        <v>500</v>
      </c>
      <c r="E60" s="45">
        <f t="shared" si="9"/>
        <v>50</v>
      </c>
      <c r="F60" s="37">
        <v>38937</v>
      </c>
      <c r="G60" s="38">
        <v>0.875</v>
      </c>
      <c r="H60" s="41">
        <v>0.416666666666667</v>
      </c>
      <c r="I60" s="40">
        <v>180</v>
      </c>
      <c r="J60" s="39">
        <v>11</v>
      </c>
      <c r="K60" s="39">
        <v>12</v>
      </c>
      <c r="L60" s="39">
        <v>13</v>
      </c>
      <c r="M60" s="39">
        <v>14</v>
      </c>
      <c r="N60" s="39">
        <v>15</v>
      </c>
      <c r="O60" s="39">
        <v>16</v>
      </c>
      <c r="P60" s="39">
        <v>17</v>
      </c>
      <c r="Q60" s="39">
        <v>18</v>
      </c>
      <c r="R60" s="39">
        <v>201</v>
      </c>
      <c r="S60" s="39">
        <v>202</v>
      </c>
      <c r="T60" s="39">
        <v>203</v>
      </c>
      <c r="U60" s="7">
        <v>100</v>
      </c>
      <c r="V60" s="43">
        <f t="shared" si="10"/>
        <v>44.44444444444444</v>
      </c>
      <c r="W60" s="40">
        <v>180</v>
      </c>
      <c r="X60" s="39">
        <v>11</v>
      </c>
      <c r="Y60" s="39">
        <v>12</v>
      </c>
      <c r="Z60" s="39">
        <v>13</v>
      </c>
      <c r="AA60" s="39">
        <v>14</v>
      </c>
      <c r="AB60" s="39">
        <v>15</v>
      </c>
      <c r="AC60" s="39">
        <v>16</v>
      </c>
      <c r="AD60" s="39">
        <v>17</v>
      </c>
      <c r="AE60" s="39">
        <v>18</v>
      </c>
      <c r="AF60" s="39">
        <v>201</v>
      </c>
      <c r="AG60" s="39">
        <v>202</v>
      </c>
      <c r="AH60" s="39">
        <v>203</v>
      </c>
      <c r="AI60" s="7">
        <v>100</v>
      </c>
      <c r="AJ60" s="43">
        <f t="shared" si="11"/>
        <v>44.44444444444444</v>
      </c>
      <c r="AK60" s="40">
        <v>180</v>
      </c>
      <c r="AL60" s="39">
        <v>11</v>
      </c>
      <c r="AM60" s="39">
        <v>12</v>
      </c>
      <c r="AN60" s="39">
        <v>13</v>
      </c>
      <c r="AO60" s="39">
        <v>14</v>
      </c>
      <c r="AP60" s="39">
        <v>15</v>
      </c>
      <c r="AQ60" s="39">
        <v>16</v>
      </c>
      <c r="AR60" s="39">
        <v>17</v>
      </c>
      <c r="AS60" s="39">
        <v>18</v>
      </c>
      <c r="AT60" s="39">
        <v>201</v>
      </c>
      <c r="AU60" s="39">
        <v>202</v>
      </c>
      <c r="AV60" s="39">
        <v>203</v>
      </c>
      <c r="AW60" s="7">
        <v>100</v>
      </c>
      <c r="AX60" s="43">
        <f t="shared" si="12"/>
        <v>44.44444444444444</v>
      </c>
      <c r="AY60" s="40">
        <v>180</v>
      </c>
      <c r="AZ60" s="39">
        <v>11</v>
      </c>
      <c r="BA60" s="39">
        <v>12</v>
      </c>
      <c r="BB60" s="39">
        <v>13</v>
      </c>
      <c r="BC60" s="39">
        <v>14</v>
      </c>
      <c r="BD60" s="39">
        <v>15</v>
      </c>
      <c r="BE60" s="39">
        <v>16</v>
      </c>
      <c r="BF60" s="39">
        <v>17</v>
      </c>
      <c r="BG60" s="39">
        <v>18</v>
      </c>
      <c r="BH60" s="39">
        <v>201</v>
      </c>
      <c r="BI60" s="39">
        <v>202</v>
      </c>
      <c r="BJ60" s="39">
        <v>203</v>
      </c>
      <c r="BK60" s="7">
        <v>100</v>
      </c>
      <c r="BL60" s="43">
        <f t="shared" si="13"/>
        <v>44.44444444444444</v>
      </c>
      <c r="BM60" s="40">
        <v>180</v>
      </c>
      <c r="BN60" s="39">
        <v>11</v>
      </c>
      <c r="BO60" s="39">
        <v>12</v>
      </c>
      <c r="BP60" s="39">
        <v>13</v>
      </c>
      <c r="BQ60" s="39">
        <v>14</v>
      </c>
      <c r="BR60" s="39">
        <v>15</v>
      </c>
      <c r="BS60" s="39">
        <v>16</v>
      </c>
      <c r="BT60" s="39">
        <v>17</v>
      </c>
      <c r="BU60" s="39">
        <v>18</v>
      </c>
      <c r="BV60" s="39">
        <v>201</v>
      </c>
      <c r="BW60" s="39">
        <v>202</v>
      </c>
      <c r="BX60" s="39">
        <v>203</v>
      </c>
      <c r="BY60" s="7">
        <v>100</v>
      </c>
      <c r="BZ60" s="45">
        <f t="shared" si="14"/>
        <v>44.44444444444444</v>
      </c>
      <c r="CA60" s="40">
        <v>180</v>
      </c>
      <c r="CB60" s="39">
        <v>11</v>
      </c>
      <c r="CC60" s="39">
        <v>12</v>
      </c>
      <c r="CD60" s="39">
        <v>13</v>
      </c>
      <c r="CE60" s="39">
        <v>14</v>
      </c>
      <c r="CF60" s="39">
        <v>15</v>
      </c>
      <c r="CG60" s="39">
        <v>16</v>
      </c>
      <c r="CH60" s="39">
        <v>17</v>
      </c>
      <c r="CI60" s="39">
        <v>18</v>
      </c>
      <c r="CJ60" s="39">
        <v>201</v>
      </c>
      <c r="CK60" s="39">
        <v>202</v>
      </c>
      <c r="CL60" s="39">
        <v>203</v>
      </c>
      <c r="CM60" s="7">
        <v>100</v>
      </c>
      <c r="CN60" s="45">
        <f t="shared" si="15"/>
        <v>44.44444444444444</v>
      </c>
    </row>
    <row r="61" spans="1:92" ht="12.75">
      <c r="A61" s="7">
        <f t="shared" si="0"/>
        <v>19</v>
      </c>
      <c r="B61" s="17" t="str">
        <f t="shared" si="1"/>
        <v>s</v>
      </c>
      <c r="C61" s="13">
        <v>1000</v>
      </c>
      <c r="D61" s="13">
        <v>500</v>
      </c>
      <c r="E61" s="45">
        <f t="shared" si="9"/>
        <v>50</v>
      </c>
      <c r="F61" s="37">
        <v>38938</v>
      </c>
      <c r="G61" s="38">
        <v>0.916666666666667</v>
      </c>
      <c r="H61" s="41">
        <v>0.458333333333333</v>
      </c>
      <c r="I61" s="40">
        <v>180</v>
      </c>
      <c r="J61" s="39">
        <v>11</v>
      </c>
      <c r="K61" s="39">
        <v>12</v>
      </c>
      <c r="L61" s="39">
        <v>13</v>
      </c>
      <c r="M61" s="39">
        <v>14</v>
      </c>
      <c r="N61" s="39">
        <v>15</v>
      </c>
      <c r="O61" s="39">
        <v>16</v>
      </c>
      <c r="P61" s="39">
        <v>17</v>
      </c>
      <c r="Q61" s="39">
        <v>18</v>
      </c>
      <c r="R61" s="39">
        <v>201</v>
      </c>
      <c r="S61" s="39">
        <v>202</v>
      </c>
      <c r="T61" s="39">
        <v>203</v>
      </c>
      <c r="U61" s="7">
        <v>100</v>
      </c>
      <c r="V61" s="43">
        <f t="shared" si="10"/>
        <v>44.44444444444444</v>
      </c>
      <c r="W61" s="40">
        <v>180</v>
      </c>
      <c r="X61" s="39">
        <v>11</v>
      </c>
      <c r="Y61" s="39">
        <v>12</v>
      </c>
      <c r="Z61" s="39">
        <v>13</v>
      </c>
      <c r="AA61" s="39">
        <v>14</v>
      </c>
      <c r="AB61" s="39">
        <v>15</v>
      </c>
      <c r="AC61" s="39">
        <v>16</v>
      </c>
      <c r="AD61" s="39">
        <v>17</v>
      </c>
      <c r="AE61" s="39">
        <v>18</v>
      </c>
      <c r="AF61" s="39">
        <v>201</v>
      </c>
      <c r="AG61" s="39">
        <v>202</v>
      </c>
      <c r="AH61" s="39">
        <v>203</v>
      </c>
      <c r="AI61" s="7">
        <v>100</v>
      </c>
      <c r="AJ61" s="43">
        <f t="shared" si="11"/>
        <v>44.44444444444444</v>
      </c>
      <c r="AK61" s="40">
        <v>180</v>
      </c>
      <c r="AL61" s="39">
        <v>11</v>
      </c>
      <c r="AM61" s="39">
        <v>12</v>
      </c>
      <c r="AN61" s="39">
        <v>13</v>
      </c>
      <c r="AO61" s="39">
        <v>14</v>
      </c>
      <c r="AP61" s="39">
        <v>15</v>
      </c>
      <c r="AQ61" s="39">
        <v>16</v>
      </c>
      <c r="AR61" s="39">
        <v>17</v>
      </c>
      <c r="AS61" s="39">
        <v>18</v>
      </c>
      <c r="AT61" s="39">
        <v>201</v>
      </c>
      <c r="AU61" s="39">
        <v>202</v>
      </c>
      <c r="AV61" s="39">
        <v>203</v>
      </c>
      <c r="AW61" s="7">
        <v>100</v>
      </c>
      <c r="AX61" s="43">
        <f t="shared" si="12"/>
        <v>44.44444444444444</v>
      </c>
      <c r="AY61" s="40">
        <v>180</v>
      </c>
      <c r="AZ61" s="39">
        <v>11</v>
      </c>
      <c r="BA61" s="39">
        <v>12</v>
      </c>
      <c r="BB61" s="39">
        <v>13</v>
      </c>
      <c r="BC61" s="39">
        <v>14</v>
      </c>
      <c r="BD61" s="39">
        <v>15</v>
      </c>
      <c r="BE61" s="39">
        <v>16</v>
      </c>
      <c r="BF61" s="39">
        <v>17</v>
      </c>
      <c r="BG61" s="39">
        <v>18</v>
      </c>
      <c r="BH61" s="39">
        <v>201</v>
      </c>
      <c r="BI61" s="39">
        <v>202</v>
      </c>
      <c r="BJ61" s="39">
        <v>203</v>
      </c>
      <c r="BK61" s="7">
        <v>100</v>
      </c>
      <c r="BL61" s="43">
        <f t="shared" si="13"/>
        <v>44.44444444444444</v>
      </c>
      <c r="BM61" s="40">
        <v>180</v>
      </c>
      <c r="BN61" s="39">
        <v>11</v>
      </c>
      <c r="BO61" s="39">
        <v>12</v>
      </c>
      <c r="BP61" s="39">
        <v>13</v>
      </c>
      <c r="BQ61" s="39">
        <v>14</v>
      </c>
      <c r="BR61" s="39">
        <v>15</v>
      </c>
      <c r="BS61" s="39">
        <v>16</v>
      </c>
      <c r="BT61" s="39">
        <v>17</v>
      </c>
      <c r="BU61" s="39">
        <v>18</v>
      </c>
      <c r="BV61" s="39">
        <v>201</v>
      </c>
      <c r="BW61" s="39">
        <v>202</v>
      </c>
      <c r="BX61" s="39">
        <v>203</v>
      </c>
      <c r="BY61" s="7">
        <v>100</v>
      </c>
      <c r="BZ61" s="45">
        <f t="shared" si="14"/>
        <v>44.44444444444444</v>
      </c>
      <c r="CA61" s="40">
        <v>180</v>
      </c>
      <c r="CB61" s="39">
        <v>11</v>
      </c>
      <c r="CC61" s="39">
        <v>12</v>
      </c>
      <c r="CD61" s="39">
        <v>13</v>
      </c>
      <c r="CE61" s="39">
        <v>14</v>
      </c>
      <c r="CF61" s="39">
        <v>15</v>
      </c>
      <c r="CG61" s="39">
        <v>16</v>
      </c>
      <c r="CH61" s="39">
        <v>17</v>
      </c>
      <c r="CI61" s="39">
        <v>18</v>
      </c>
      <c r="CJ61" s="39">
        <v>201</v>
      </c>
      <c r="CK61" s="39">
        <v>202</v>
      </c>
      <c r="CL61" s="39">
        <v>203</v>
      </c>
      <c r="CM61" s="7">
        <v>100</v>
      </c>
      <c r="CN61" s="45">
        <f t="shared" si="15"/>
        <v>44.44444444444444</v>
      </c>
    </row>
    <row r="62" spans="1:92" ht="12.75">
      <c r="A62" s="7">
        <f t="shared" si="0"/>
        <v>20</v>
      </c>
      <c r="B62" s="17" t="str">
        <f t="shared" si="1"/>
        <v>t</v>
      </c>
      <c r="C62" s="13">
        <v>1000</v>
      </c>
      <c r="D62" s="13">
        <v>500</v>
      </c>
      <c r="E62" s="45">
        <f t="shared" si="9"/>
        <v>50</v>
      </c>
      <c r="F62" s="37">
        <v>38939</v>
      </c>
      <c r="G62" s="38">
        <v>0.958333333333333</v>
      </c>
      <c r="H62" s="41">
        <v>0.5</v>
      </c>
      <c r="I62" s="40">
        <v>180</v>
      </c>
      <c r="J62" s="39">
        <v>11</v>
      </c>
      <c r="K62" s="39">
        <v>12</v>
      </c>
      <c r="L62" s="39">
        <v>13</v>
      </c>
      <c r="M62" s="39">
        <v>14</v>
      </c>
      <c r="N62" s="39">
        <v>15</v>
      </c>
      <c r="O62" s="39">
        <v>16</v>
      </c>
      <c r="P62" s="39">
        <v>17</v>
      </c>
      <c r="Q62" s="39">
        <v>18</v>
      </c>
      <c r="R62" s="39">
        <v>201</v>
      </c>
      <c r="S62" s="39">
        <v>202</v>
      </c>
      <c r="T62" s="39">
        <v>203</v>
      </c>
      <c r="U62" s="7">
        <v>100</v>
      </c>
      <c r="V62" s="43">
        <f t="shared" si="10"/>
        <v>44.44444444444444</v>
      </c>
      <c r="W62" s="40">
        <v>180</v>
      </c>
      <c r="X62" s="39">
        <v>11</v>
      </c>
      <c r="Y62" s="39">
        <v>12</v>
      </c>
      <c r="Z62" s="39">
        <v>13</v>
      </c>
      <c r="AA62" s="39">
        <v>14</v>
      </c>
      <c r="AB62" s="39">
        <v>15</v>
      </c>
      <c r="AC62" s="39">
        <v>16</v>
      </c>
      <c r="AD62" s="39">
        <v>17</v>
      </c>
      <c r="AE62" s="39">
        <v>18</v>
      </c>
      <c r="AF62" s="39">
        <v>201</v>
      </c>
      <c r="AG62" s="39">
        <v>202</v>
      </c>
      <c r="AH62" s="39">
        <v>203</v>
      </c>
      <c r="AI62" s="7">
        <v>100</v>
      </c>
      <c r="AJ62" s="43">
        <f t="shared" si="11"/>
        <v>44.44444444444444</v>
      </c>
      <c r="AK62" s="40">
        <v>180</v>
      </c>
      <c r="AL62" s="39">
        <v>11</v>
      </c>
      <c r="AM62" s="39">
        <v>12</v>
      </c>
      <c r="AN62" s="39">
        <v>13</v>
      </c>
      <c r="AO62" s="39">
        <v>14</v>
      </c>
      <c r="AP62" s="39">
        <v>15</v>
      </c>
      <c r="AQ62" s="39">
        <v>16</v>
      </c>
      <c r="AR62" s="39">
        <v>17</v>
      </c>
      <c r="AS62" s="39">
        <v>18</v>
      </c>
      <c r="AT62" s="39">
        <v>201</v>
      </c>
      <c r="AU62" s="39">
        <v>202</v>
      </c>
      <c r="AV62" s="39">
        <v>203</v>
      </c>
      <c r="AW62" s="7">
        <v>100</v>
      </c>
      <c r="AX62" s="43">
        <f t="shared" si="12"/>
        <v>44.44444444444444</v>
      </c>
      <c r="AY62" s="40">
        <v>180</v>
      </c>
      <c r="AZ62" s="39">
        <v>11</v>
      </c>
      <c r="BA62" s="39">
        <v>12</v>
      </c>
      <c r="BB62" s="39">
        <v>13</v>
      </c>
      <c r="BC62" s="39">
        <v>14</v>
      </c>
      <c r="BD62" s="39">
        <v>15</v>
      </c>
      <c r="BE62" s="39">
        <v>16</v>
      </c>
      <c r="BF62" s="39">
        <v>17</v>
      </c>
      <c r="BG62" s="39">
        <v>18</v>
      </c>
      <c r="BH62" s="39">
        <v>201</v>
      </c>
      <c r="BI62" s="39">
        <v>202</v>
      </c>
      <c r="BJ62" s="39">
        <v>203</v>
      </c>
      <c r="BK62" s="7">
        <v>100</v>
      </c>
      <c r="BL62" s="43">
        <f t="shared" si="13"/>
        <v>44.44444444444444</v>
      </c>
      <c r="BM62" s="40">
        <v>180</v>
      </c>
      <c r="BN62" s="39">
        <v>11</v>
      </c>
      <c r="BO62" s="39">
        <v>12</v>
      </c>
      <c r="BP62" s="39">
        <v>13</v>
      </c>
      <c r="BQ62" s="39">
        <v>14</v>
      </c>
      <c r="BR62" s="39">
        <v>15</v>
      </c>
      <c r="BS62" s="39">
        <v>16</v>
      </c>
      <c r="BT62" s="39">
        <v>17</v>
      </c>
      <c r="BU62" s="39">
        <v>18</v>
      </c>
      <c r="BV62" s="39">
        <v>201</v>
      </c>
      <c r="BW62" s="39">
        <v>202</v>
      </c>
      <c r="BX62" s="39">
        <v>203</v>
      </c>
      <c r="BY62" s="7">
        <v>100</v>
      </c>
      <c r="BZ62" s="45">
        <f t="shared" si="14"/>
        <v>44.44444444444444</v>
      </c>
      <c r="CA62" s="40">
        <v>180</v>
      </c>
      <c r="CB62" s="39">
        <v>11</v>
      </c>
      <c r="CC62" s="39">
        <v>12</v>
      </c>
      <c r="CD62" s="39">
        <v>13</v>
      </c>
      <c r="CE62" s="39">
        <v>14</v>
      </c>
      <c r="CF62" s="39">
        <v>15</v>
      </c>
      <c r="CG62" s="39">
        <v>16</v>
      </c>
      <c r="CH62" s="39">
        <v>17</v>
      </c>
      <c r="CI62" s="39">
        <v>18</v>
      </c>
      <c r="CJ62" s="39">
        <v>201</v>
      </c>
      <c r="CK62" s="39">
        <v>202</v>
      </c>
      <c r="CL62" s="39">
        <v>203</v>
      </c>
      <c r="CM62" s="7">
        <v>100</v>
      </c>
      <c r="CN62" s="45">
        <f t="shared" si="15"/>
        <v>44.44444444444444</v>
      </c>
    </row>
  </sheetData>
  <sheetProtection/>
  <mergeCells count="49">
    <mergeCell ref="AY40:AY42"/>
    <mergeCell ref="I40:I42"/>
    <mergeCell ref="I39:V39"/>
    <mergeCell ref="AY39:BL39"/>
    <mergeCell ref="AW40:AW42"/>
    <mergeCell ref="AX40:AX42"/>
    <mergeCell ref="AI40:AI42"/>
    <mergeCell ref="W39:AJ39"/>
    <mergeCell ref="AK39:AX39"/>
    <mergeCell ref="AJ40:AJ42"/>
    <mergeCell ref="AK40:AK42"/>
    <mergeCell ref="AL40:AV42"/>
    <mergeCell ref="V40:V42"/>
    <mergeCell ref="W40:W42"/>
    <mergeCell ref="X40:AH42"/>
    <mergeCell ref="C39:C42"/>
    <mergeCell ref="D39:D42"/>
    <mergeCell ref="E39:E42"/>
    <mergeCell ref="G39:G42"/>
    <mergeCell ref="H39:H42"/>
    <mergeCell ref="J40:T42"/>
    <mergeCell ref="U40:U42"/>
    <mergeCell ref="A5:I5"/>
    <mergeCell ref="A35:I35"/>
    <mergeCell ref="B9:B12"/>
    <mergeCell ref="F9:F12"/>
    <mergeCell ref="A1:L1"/>
    <mergeCell ref="A2:L2"/>
    <mergeCell ref="C9:C12"/>
    <mergeCell ref="G9:G12"/>
    <mergeCell ref="A9:A12"/>
    <mergeCell ref="D9:D12"/>
    <mergeCell ref="BZ40:BZ42"/>
    <mergeCell ref="CA39:CN39"/>
    <mergeCell ref="CA40:CA42"/>
    <mergeCell ref="CB40:CL42"/>
    <mergeCell ref="CM40:CM42"/>
    <mergeCell ref="CN40:CN42"/>
    <mergeCell ref="BM39:BZ39"/>
    <mergeCell ref="BM40:BM42"/>
    <mergeCell ref="BN40:BX42"/>
    <mergeCell ref="BY40:BY42"/>
    <mergeCell ref="E9:E12"/>
    <mergeCell ref="A39:A42"/>
    <mergeCell ref="F39:F42"/>
    <mergeCell ref="B39:B42"/>
    <mergeCell ref="AZ40:BJ42"/>
    <mergeCell ref="BK40:BK42"/>
    <mergeCell ref="BL40:BL42"/>
  </mergeCells>
  <dataValidations count="1">
    <dataValidation type="decimal" operator="greaterThanOrEqual" allowBlank="1" showInputMessage="1" showErrorMessage="1" sqref="BM43:BM62 AY43:AY62 AK43:AK62 W43:W62 F43:F62 I43:I62 F39 D13:E32 CA43:CA6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7"/>
  <sheetViews>
    <sheetView zoomScalePageLayoutView="0" workbookViewId="0" topLeftCell="A1">
      <selection activeCell="K76" sqref="K76"/>
    </sheetView>
  </sheetViews>
  <sheetFormatPr defaultColWidth="8.8515625" defaultRowHeight="12.75"/>
  <cols>
    <col min="1" max="1" width="9.140625" style="0" customWidth="1"/>
    <col min="2" max="2" width="12.00390625" style="0" bestFit="1" customWidth="1"/>
    <col min="3" max="3" width="8.28125" style="0" customWidth="1"/>
    <col min="4" max="5" width="9.140625" style="0" customWidth="1"/>
    <col min="6" max="6" width="8.28125" style="0" customWidth="1"/>
    <col min="7" max="7" width="8.57421875" style="0" customWidth="1"/>
    <col min="8" max="8" width="7.7109375" style="0" customWidth="1"/>
    <col min="9" max="9" width="8.8515625" style="0" customWidth="1"/>
    <col min="10" max="10" width="9.421875" style="0" customWidth="1"/>
    <col min="11" max="11" width="10.00390625" style="0" customWidth="1"/>
    <col min="12" max="16" width="8.8515625" style="0" customWidth="1"/>
    <col min="17" max="23" width="9.8515625" style="0" customWidth="1"/>
    <col min="24" max="24" width="8.8515625" style="0" customWidth="1"/>
    <col min="25" max="25" width="10.00390625" style="0" customWidth="1"/>
    <col min="26" max="27" width="9.8515625" style="0" customWidth="1"/>
  </cols>
  <sheetData>
    <row r="1" spans="1:27" ht="15.75">
      <c r="A1" s="92" t="s">
        <v>149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97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2.75">
      <c r="A5" s="93" t="s">
        <v>106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>
      <c r="A6" t="s">
        <v>17</v>
      </c>
    </row>
    <row r="7" ht="12.75">
      <c r="A7" t="s">
        <v>18</v>
      </c>
    </row>
    <row r="9" spans="1:11" ht="12.75" customHeight="1">
      <c r="A9" s="110" t="s">
        <v>179</v>
      </c>
      <c r="B9" s="109" t="s">
        <v>0</v>
      </c>
      <c r="C9" s="101" t="s">
        <v>77</v>
      </c>
      <c r="D9" s="101" t="s">
        <v>107</v>
      </c>
      <c r="E9" s="101" t="s">
        <v>108</v>
      </c>
      <c r="F9" s="101" t="s">
        <v>109</v>
      </c>
      <c r="G9" s="112" t="s">
        <v>110</v>
      </c>
      <c r="H9" s="101" t="s">
        <v>111</v>
      </c>
      <c r="I9" s="112" t="s">
        <v>112</v>
      </c>
      <c r="J9" s="131" t="s">
        <v>113</v>
      </c>
      <c r="K9" s="125" t="s">
        <v>114</v>
      </c>
    </row>
    <row r="10" spans="1:11" ht="48" customHeight="1">
      <c r="A10" s="110"/>
      <c r="B10" s="109"/>
      <c r="C10" s="101"/>
      <c r="D10" s="101"/>
      <c r="E10" s="101"/>
      <c r="F10" s="101"/>
      <c r="G10" s="112"/>
      <c r="H10" s="101"/>
      <c r="I10" s="112"/>
      <c r="J10" s="131"/>
      <c r="K10" s="126"/>
    </row>
    <row r="11" spans="1:11" ht="12.75" customHeight="1">
      <c r="A11" s="7">
        <f>'B - Quartz cleaning'!A13</f>
        <v>1</v>
      </c>
      <c r="B11" s="17" t="str">
        <f>'B - Quartz cleaning'!B13</f>
        <v>a</v>
      </c>
      <c r="C11" s="9">
        <v>100</v>
      </c>
      <c r="D11" s="5">
        <v>0.5</v>
      </c>
      <c r="E11" s="5">
        <v>7.1</v>
      </c>
      <c r="F11" s="12">
        <v>15</v>
      </c>
      <c r="G11" s="66">
        <f>F11-E11</f>
        <v>7.9</v>
      </c>
      <c r="H11" s="28">
        <v>10</v>
      </c>
      <c r="I11" s="70">
        <f>H11*G11/D11</f>
        <v>158</v>
      </c>
      <c r="J11" s="11">
        <v>25</v>
      </c>
      <c r="K11" s="69">
        <f>I11*J11/1000</f>
        <v>3.95</v>
      </c>
    </row>
    <row r="12" spans="1:11" ht="12.75" customHeight="1">
      <c r="A12" s="7">
        <f>'B - Quartz cleaning'!A14</f>
        <v>2</v>
      </c>
      <c r="B12" s="17" t="str">
        <f>'B - Quartz cleaning'!B14</f>
        <v>b</v>
      </c>
      <c r="C12" s="9">
        <v>100</v>
      </c>
      <c r="D12" s="5">
        <v>0.5</v>
      </c>
      <c r="E12" s="5">
        <v>7.1</v>
      </c>
      <c r="F12" s="12">
        <v>15</v>
      </c>
      <c r="G12" s="66">
        <f aca="true" t="shared" si="0" ref="G12:G20">F12-E12</f>
        <v>7.9</v>
      </c>
      <c r="H12" s="28">
        <v>10</v>
      </c>
      <c r="I12" s="70">
        <f aca="true" t="shared" si="1" ref="I12:I20">H12*G12/D12</f>
        <v>158</v>
      </c>
      <c r="J12" s="11">
        <v>25</v>
      </c>
      <c r="K12" s="69">
        <f aca="true" t="shared" si="2" ref="K12:K20">I12*J12/1000</f>
        <v>3.95</v>
      </c>
    </row>
    <row r="13" spans="1:11" ht="12.75" customHeight="1">
      <c r="A13" s="7">
        <f>'B - Quartz cleaning'!A15</f>
        <v>3</v>
      </c>
      <c r="B13" s="17" t="str">
        <f>'B - Quartz cleaning'!B15</f>
        <v>c</v>
      </c>
      <c r="C13" s="9">
        <v>100</v>
      </c>
      <c r="D13" s="5">
        <v>0.5</v>
      </c>
      <c r="E13" s="5">
        <v>7.1</v>
      </c>
      <c r="F13" s="12">
        <v>15</v>
      </c>
      <c r="G13" s="66">
        <f t="shared" si="0"/>
        <v>7.9</v>
      </c>
      <c r="H13" s="28">
        <v>10</v>
      </c>
      <c r="I13" s="70">
        <f t="shared" si="1"/>
        <v>158</v>
      </c>
      <c r="J13" s="11">
        <v>25</v>
      </c>
      <c r="K13" s="69">
        <f t="shared" si="2"/>
        <v>3.95</v>
      </c>
    </row>
    <row r="14" spans="1:11" ht="12.75" customHeight="1">
      <c r="A14" s="7">
        <f>'B - Quartz cleaning'!A16</f>
        <v>4</v>
      </c>
      <c r="B14" s="17" t="str">
        <f>'B - Quartz cleaning'!B16</f>
        <v>d</v>
      </c>
      <c r="C14" s="9">
        <v>100</v>
      </c>
      <c r="D14" s="5">
        <v>0.5</v>
      </c>
      <c r="E14" s="5">
        <v>7.1</v>
      </c>
      <c r="F14" s="12">
        <v>15</v>
      </c>
      <c r="G14" s="66">
        <f t="shared" si="0"/>
        <v>7.9</v>
      </c>
      <c r="H14" s="28">
        <v>10</v>
      </c>
      <c r="I14" s="70">
        <f t="shared" si="1"/>
        <v>158</v>
      </c>
      <c r="J14" s="11">
        <v>25</v>
      </c>
      <c r="K14" s="69">
        <f t="shared" si="2"/>
        <v>3.95</v>
      </c>
    </row>
    <row r="15" spans="1:11" ht="12.75" customHeight="1">
      <c r="A15" s="7">
        <f>'B - Quartz cleaning'!A17</f>
        <v>5</v>
      </c>
      <c r="B15" s="17" t="str">
        <f>'B - Quartz cleaning'!B17</f>
        <v>e</v>
      </c>
      <c r="C15" s="9">
        <v>100</v>
      </c>
      <c r="D15" s="5">
        <v>0.5</v>
      </c>
      <c r="E15" s="5">
        <v>7.1</v>
      </c>
      <c r="F15" s="12">
        <v>15</v>
      </c>
      <c r="G15" s="66">
        <f t="shared" si="0"/>
        <v>7.9</v>
      </c>
      <c r="H15" s="28">
        <v>10</v>
      </c>
      <c r="I15" s="70">
        <f t="shared" si="1"/>
        <v>158</v>
      </c>
      <c r="J15" s="11">
        <v>25</v>
      </c>
      <c r="K15" s="69">
        <f t="shared" si="2"/>
        <v>3.95</v>
      </c>
    </row>
    <row r="16" spans="1:11" ht="12.75" customHeight="1">
      <c r="A16" s="7">
        <f>'B - Quartz cleaning'!A18</f>
        <v>6</v>
      </c>
      <c r="B16" s="17" t="str">
        <f>'B - Quartz cleaning'!B18</f>
        <v>f</v>
      </c>
      <c r="C16" s="9">
        <v>100</v>
      </c>
      <c r="D16" s="5">
        <v>0.5</v>
      </c>
      <c r="E16" s="5">
        <v>7.1</v>
      </c>
      <c r="F16" s="12">
        <v>15</v>
      </c>
      <c r="G16" s="66">
        <f t="shared" si="0"/>
        <v>7.9</v>
      </c>
      <c r="H16" s="28">
        <v>10</v>
      </c>
      <c r="I16" s="70">
        <f t="shared" si="1"/>
        <v>158</v>
      </c>
      <c r="J16" s="11">
        <v>25</v>
      </c>
      <c r="K16" s="69">
        <f t="shared" si="2"/>
        <v>3.95</v>
      </c>
    </row>
    <row r="17" spans="1:11" ht="12.75" customHeight="1">
      <c r="A17" s="7">
        <f>'B - Quartz cleaning'!A19</f>
        <v>7</v>
      </c>
      <c r="B17" s="17" t="str">
        <f>'B - Quartz cleaning'!B19</f>
        <v>g</v>
      </c>
      <c r="C17" s="9">
        <v>100</v>
      </c>
      <c r="D17" s="5">
        <v>0.5</v>
      </c>
      <c r="E17" s="5">
        <v>7.1</v>
      </c>
      <c r="F17" s="12">
        <v>15</v>
      </c>
      <c r="G17" s="66">
        <f t="shared" si="0"/>
        <v>7.9</v>
      </c>
      <c r="H17" s="28">
        <v>10</v>
      </c>
      <c r="I17" s="70">
        <f t="shared" si="1"/>
        <v>158</v>
      </c>
      <c r="J17" s="11">
        <v>25</v>
      </c>
      <c r="K17" s="69">
        <f t="shared" si="2"/>
        <v>3.95</v>
      </c>
    </row>
    <row r="18" spans="1:11" ht="12.75" customHeight="1">
      <c r="A18" s="7">
        <f>'B - Quartz cleaning'!A20</f>
        <v>8</v>
      </c>
      <c r="B18" s="17" t="str">
        <f>'B - Quartz cleaning'!B20</f>
        <v>h</v>
      </c>
      <c r="C18" s="9">
        <v>100</v>
      </c>
      <c r="D18" s="5">
        <v>0.5</v>
      </c>
      <c r="E18" s="5">
        <v>7.1</v>
      </c>
      <c r="F18" s="12">
        <v>15</v>
      </c>
      <c r="G18" s="66">
        <f t="shared" si="0"/>
        <v>7.9</v>
      </c>
      <c r="H18" s="28">
        <v>10</v>
      </c>
      <c r="I18" s="70">
        <f t="shared" si="1"/>
        <v>158</v>
      </c>
      <c r="J18" s="11">
        <v>25</v>
      </c>
      <c r="K18" s="69">
        <f t="shared" si="2"/>
        <v>3.95</v>
      </c>
    </row>
    <row r="19" spans="1:11" ht="12.75" customHeight="1">
      <c r="A19" s="7">
        <f>'B - Quartz cleaning'!A21</f>
        <v>9</v>
      </c>
      <c r="B19" s="17" t="str">
        <f>'B - Quartz cleaning'!B21</f>
        <v>i</v>
      </c>
      <c r="C19" s="9">
        <v>100</v>
      </c>
      <c r="D19" s="5">
        <v>0.5</v>
      </c>
      <c r="E19" s="5">
        <v>7.1</v>
      </c>
      <c r="F19" s="12">
        <v>15</v>
      </c>
      <c r="G19" s="66">
        <f t="shared" si="0"/>
        <v>7.9</v>
      </c>
      <c r="H19" s="28">
        <v>10</v>
      </c>
      <c r="I19" s="70">
        <f t="shared" si="1"/>
        <v>158</v>
      </c>
      <c r="J19" s="11">
        <v>25</v>
      </c>
      <c r="K19" s="69">
        <f t="shared" si="2"/>
        <v>3.95</v>
      </c>
    </row>
    <row r="20" spans="1:11" ht="12.75" customHeight="1">
      <c r="A20" s="7">
        <f>'B - Quartz cleaning'!A22</f>
        <v>10</v>
      </c>
      <c r="B20" s="17" t="str">
        <f>'B - Quartz cleaning'!B22</f>
        <v>j</v>
      </c>
      <c r="C20" s="9">
        <v>100</v>
      </c>
      <c r="D20" s="5">
        <v>0.5</v>
      </c>
      <c r="E20" s="5">
        <v>7.1</v>
      </c>
      <c r="F20" s="12">
        <v>15</v>
      </c>
      <c r="G20" s="66">
        <f t="shared" si="0"/>
        <v>7.9</v>
      </c>
      <c r="H20" s="28">
        <v>10</v>
      </c>
      <c r="I20" s="70">
        <f t="shared" si="1"/>
        <v>158</v>
      </c>
      <c r="J20" s="11">
        <v>25</v>
      </c>
      <c r="K20" s="69">
        <f t="shared" si="2"/>
        <v>3.95</v>
      </c>
    </row>
    <row r="21" spans="1:11" ht="12.75" customHeight="1">
      <c r="A21" s="7">
        <f>'B - Quartz cleaning'!A23</f>
        <v>11</v>
      </c>
      <c r="B21" s="17" t="str">
        <f>'B - Quartz cleaning'!B23</f>
        <v>k</v>
      </c>
      <c r="C21" s="9">
        <v>100</v>
      </c>
      <c r="D21" s="5">
        <v>0.5</v>
      </c>
      <c r="E21" s="5">
        <v>7.1</v>
      </c>
      <c r="F21" s="12">
        <v>15</v>
      </c>
      <c r="G21" s="66">
        <f>F21-E21</f>
        <v>7.9</v>
      </c>
      <c r="H21" s="28">
        <v>10</v>
      </c>
      <c r="I21" s="70">
        <f>H21*G21/D21</f>
        <v>158</v>
      </c>
      <c r="J21" s="11">
        <v>25</v>
      </c>
      <c r="K21" s="69">
        <f>I21*J21/1000</f>
        <v>3.95</v>
      </c>
    </row>
    <row r="22" spans="1:11" ht="12.75" customHeight="1">
      <c r="A22" s="7">
        <f>'B - Quartz cleaning'!A24</f>
        <v>12</v>
      </c>
      <c r="B22" s="17" t="str">
        <f>'B - Quartz cleaning'!B24</f>
        <v>l</v>
      </c>
      <c r="C22" s="9">
        <v>100</v>
      </c>
      <c r="D22" s="5">
        <v>0.5</v>
      </c>
      <c r="E22" s="5">
        <v>7.1</v>
      </c>
      <c r="F22" s="12">
        <v>15</v>
      </c>
      <c r="G22" s="66">
        <f aca="true" t="shared" si="3" ref="G22:G30">F22-E22</f>
        <v>7.9</v>
      </c>
      <c r="H22" s="28">
        <v>10</v>
      </c>
      <c r="I22" s="70">
        <f aca="true" t="shared" si="4" ref="I22:I30">H22*G22/D22</f>
        <v>158</v>
      </c>
      <c r="J22" s="11">
        <v>25</v>
      </c>
      <c r="K22" s="69">
        <f aca="true" t="shared" si="5" ref="K22:K30">I22*J22/1000</f>
        <v>3.95</v>
      </c>
    </row>
    <row r="23" spans="1:11" ht="12.75" customHeight="1">
      <c r="A23" s="7">
        <f>'B - Quartz cleaning'!A25</f>
        <v>13</v>
      </c>
      <c r="B23" s="17" t="str">
        <f>'B - Quartz cleaning'!B25</f>
        <v>m</v>
      </c>
      <c r="C23" s="9">
        <v>100</v>
      </c>
      <c r="D23" s="5">
        <v>0.5</v>
      </c>
      <c r="E23" s="5">
        <v>7.1</v>
      </c>
      <c r="F23" s="12">
        <v>15</v>
      </c>
      <c r="G23" s="66">
        <f t="shared" si="3"/>
        <v>7.9</v>
      </c>
      <c r="H23" s="28">
        <v>10</v>
      </c>
      <c r="I23" s="70">
        <f t="shared" si="4"/>
        <v>158</v>
      </c>
      <c r="J23" s="11">
        <v>25</v>
      </c>
      <c r="K23" s="69">
        <f t="shared" si="5"/>
        <v>3.95</v>
      </c>
    </row>
    <row r="24" spans="1:11" ht="12.75" customHeight="1">
      <c r="A24" s="7">
        <f>'B - Quartz cleaning'!A26</f>
        <v>14</v>
      </c>
      <c r="B24" s="17" t="str">
        <f>'B - Quartz cleaning'!B26</f>
        <v>n</v>
      </c>
      <c r="C24" s="9">
        <v>100</v>
      </c>
      <c r="D24" s="5">
        <v>0.5</v>
      </c>
      <c r="E24" s="5">
        <v>7.1</v>
      </c>
      <c r="F24" s="12">
        <v>15</v>
      </c>
      <c r="G24" s="66">
        <f t="shared" si="3"/>
        <v>7.9</v>
      </c>
      <c r="H24" s="28">
        <v>10</v>
      </c>
      <c r="I24" s="70">
        <f t="shared" si="4"/>
        <v>158</v>
      </c>
      <c r="J24" s="11">
        <v>25</v>
      </c>
      <c r="K24" s="69">
        <f t="shared" si="5"/>
        <v>3.95</v>
      </c>
    </row>
    <row r="25" spans="1:11" ht="12.75" customHeight="1">
      <c r="A25" s="7">
        <f>'B - Quartz cleaning'!A27</f>
        <v>15</v>
      </c>
      <c r="B25" s="17" t="str">
        <f>'B - Quartz cleaning'!B27</f>
        <v>o</v>
      </c>
      <c r="C25" s="9">
        <v>100</v>
      </c>
      <c r="D25" s="5">
        <v>0.5</v>
      </c>
      <c r="E25" s="5">
        <v>7.1</v>
      </c>
      <c r="F25" s="12">
        <v>15</v>
      </c>
      <c r="G25" s="66">
        <f t="shared" si="3"/>
        <v>7.9</v>
      </c>
      <c r="H25" s="28">
        <v>10</v>
      </c>
      <c r="I25" s="70">
        <f t="shared" si="4"/>
        <v>158</v>
      </c>
      <c r="J25" s="11">
        <v>25</v>
      </c>
      <c r="K25" s="69">
        <f t="shared" si="5"/>
        <v>3.95</v>
      </c>
    </row>
    <row r="26" spans="1:11" ht="12.75" customHeight="1">
      <c r="A26" s="7">
        <f>'B - Quartz cleaning'!A28</f>
        <v>16</v>
      </c>
      <c r="B26" s="17" t="str">
        <f>'B - Quartz cleaning'!B28</f>
        <v>p</v>
      </c>
      <c r="C26" s="9">
        <v>100</v>
      </c>
      <c r="D26" s="5">
        <v>0.5</v>
      </c>
      <c r="E26" s="5">
        <v>7.1</v>
      </c>
      <c r="F26" s="12">
        <v>15</v>
      </c>
      <c r="G26" s="66">
        <f t="shared" si="3"/>
        <v>7.9</v>
      </c>
      <c r="H26" s="28">
        <v>10</v>
      </c>
      <c r="I26" s="70">
        <f t="shared" si="4"/>
        <v>158</v>
      </c>
      <c r="J26" s="11">
        <v>25</v>
      </c>
      <c r="K26" s="69">
        <f t="shared" si="5"/>
        <v>3.95</v>
      </c>
    </row>
    <row r="27" spans="1:11" ht="12.75" customHeight="1">
      <c r="A27" s="7">
        <f>'B - Quartz cleaning'!A29</f>
        <v>17</v>
      </c>
      <c r="B27" s="17" t="str">
        <f>'B - Quartz cleaning'!B29</f>
        <v>q</v>
      </c>
      <c r="C27" s="9">
        <v>100</v>
      </c>
      <c r="D27" s="5">
        <v>0.5</v>
      </c>
      <c r="E27" s="5">
        <v>7.1</v>
      </c>
      <c r="F27" s="12">
        <v>15</v>
      </c>
      <c r="G27" s="66">
        <f t="shared" si="3"/>
        <v>7.9</v>
      </c>
      <c r="H27" s="28">
        <v>10</v>
      </c>
      <c r="I27" s="70">
        <f t="shared" si="4"/>
        <v>158</v>
      </c>
      <c r="J27" s="11">
        <v>25</v>
      </c>
      <c r="K27" s="69">
        <f t="shared" si="5"/>
        <v>3.95</v>
      </c>
    </row>
    <row r="28" spans="1:11" ht="12.75" customHeight="1">
      <c r="A28" s="7">
        <f>'B - Quartz cleaning'!A30</f>
        <v>18</v>
      </c>
      <c r="B28" s="17" t="str">
        <f>'B - Quartz cleaning'!B30</f>
        <v>r</v>
      </c>
      <c r="C28" s="9">
        <v>100</v>
      </c>
      <c r="D28" s="5">
        <v>0.5</v>
      </c>
      <c r="E28" s="5">
        <v>7.1</v>
      </c>
      <c r="F28" s="12">
        <v>15</v>
      </c>
      <c r="G28" s="66">
        <f t="shared" si="3"/>
        <v>7.9</v>
      </c>
      <c r="H28" s="28">
        <v>10</v>
      </c>
      <c r="I28" s="70">
        <f t="shared" si="4"/>
        <v>158</v>
      </c>
      <c r="J28" s="11">
        <v>25</v>
      </c>
      <c r="K28" s="69">
        <f t="shared" si="5"/>
        <v>3.95</v>
      </c>
    </row>
    <row r="29" spans="1:11" ht="12.75" customHeight="1">
      <c r="A29" s="7">
        <f>'B - Quartz cleaning'!A31</f>
        <v>19</v>
      </c>
      <c r="B29" s="17" t="str">
        <f>'B - Quartz cleaning'!B31</f>
        <v>s</v>
      </c>
      <c r="C29" s="9">
        <v>100</v>
      </c>
      <c r="D29" s="5">
        <v>0.5</v>
      </c>
      <c r="E29" s="5">
        <v>7.1</v>
      </c>
      <c r="F29" s="12">
        <v>15</v>
      </c>
      <c r="G29" s="66">
        <f t="shared" si="3"/>
        <v>7.9</v>
      </c>
      <c r="H29" s="28">
        <v>10</v>
      </c>
      <c r="I29" s="70">
        <f t="shared" si="4"/>
        <v>158</v>
      </c>
      <c r="J29" s="11">
        <v>25</v>
      </c>
      <c r="K29" s="69">
        <f t="shared" si="5"/>
        <v>3.95</v>
      </c>
    </row>
    <row r="30" spans="1:11" ht="12.75" customHeight="1">
      <c r="A30" s="7">
        <f>'B - Quartz cleaning'!A32</f>
        <v>20</v>
      </c>
      <c r="B30" s="17" t="str">
        <f>'B - Quartz cleaning'!B32</f>
        <v>t</v>
      </c>
      <c r="C30" s="9">
        <v>100</v>
      </c>
      <c r="D30" s="5">
        <v>0.5</v>
      </c>
      <c r="E30" s="5">
        <v>7.1</v>
      </c>
      <c r="F30" s="12">
        <v>15</v>
      </c>
      <c r="G30" s="66">
        <f t="shared" si="3"/>
        <v>7.9</v>
      </c>
      <c r="H30" s="28">
        <v>10</v>
      </c>
      <c r="I30" s="70">
        <f t="shared" si="4"/>
        <v>158</v>
      </c>
      <c r="J30" s="11">
        <v>25</v>
      </c>
      <c r="K30" s="69">
        <f t="shared" si="5"/>
        <v>3.95</v>
      </c>
    </row>
    <row r="31" spans="2:27" s="1" customFormat="1" ht="12.7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2:27" s="1" customFormat="1" ht="12.75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12.75">
      <c r="A33" s="93" t="s">
        <v>40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2.75">
      <c r="A34" t="s">
        <v>17</v>
      </c>
    </row>
    <row r="35" ht="12.75">
      <c r="A35" t="s">
        <v>18</v>
      </c>
    </row>
    <row r="37" spans="1:16" ht="12.75">
      <c r="A37" s="110" t="s">
        <v>179</v>
      </c>
      <c r="B37" s="109" t="s">
        <v>0</v>
      </c>
      <c r="C37" s="101" t="s">
        <v>77</v>
      </c>
      <c r="D37" s="101" t="s">
        <v>3</v>
      </c>
      <c r="E37" s="112" t="s">
        <v>41</v>
      </c>
      <c r="F37" s="101" t="s">
        <v>4</v>
      </c>
      <c r="G37" s="112" t="s">
        <v>9</v>
      </c>
      <c r="H37" s="112" t="s">
        <v>5</v>
      </c>
      <c r="I37" s="101" t="s">
        <v>42</v>
      </c>
      <c r="J37" s="101" t="s">
        <v>43</v>
      </c>
      <c r="K37" s="125" t="s">
        <v>44</v>
      </c>
      <c r="L37" s="101" t="s">
        <v>10</v>
      </c>
      <c r="M37" s="101" t="s">
        <v>45</v>
      </c>
      <c r="N37" s="112" t="s">
        <v>46</v>
      </c>
      <c r="O37" s="122" t="s">
        <v>47</v>
      </c>
      <c r="P37" s="123" t="s">
        <v>48</v>
      </c>
    </row>
    <row r="38" spans="1:16" ht="48" customHeight="1">
      <c r="A38" s="110"/>
      <c r="B38" s="109"/>
      <c r="C38" s="101"/>
      <c r="D38" s="101"/>
      <c r="E38" s="112"/>
      <c r="F38" s="101"/>
      <c r="G38" s="112"/>
      <c r="H38" s="112"/>
      <c r="I38" s="101"/>
      <c r="J38" s="101"/>
      <c r="K38" s="126"/>
      <c r="L38" s="101"/>
      <c r="M38" s="101"/>
      <c r="N38" s="112"/>
      <c r="O38" s="122"/>
      <c r="P38" s="124"/>
    </row>
    <row r="39" spans="1:16" ht="12.75" customHeight="1">
      <c r="A39" s="7">
        <f>A11</f>
        <v>1</v>
      </c>
      <c r="B39" s="17" t="str">
        <f>B11</f>
        <v>a</v>
      </c>
      <c r="C39" s="9">
        <v>100</v>
      </c>
      <c r="D39" s="6">
        <v>100</v>
      </c>
      <c r="E39" s="65">
        <f aca="true" t="shared" si="6" ref="E39:E48">D39-K39</f>
        <v>100</v>
      </c>
      <c r="F39" s="10">
        <v>1</v>
      </c>
      <c r="G39" s="83">
        <v>0.3</v>
      </c>
      <c r="H39" s="62">
        <f aca="true" t="shared" si="7" ref="H39:H48">G39*F39</f>
        <v>0.3</v>
      </c>
      <c r="I39" s="11">
        <v>10</v>
      </c>
      <c r="J39" s="11">
        <v>10</v>
      </c>
      <c r="K39" s="62">
        <f>J39-I39</f>
        <v>0</v>
      </c>
      <c r="L39" s="6">
        <v>10</v>
      </c>
      <c r="M39" s="6">
        <v>100</v>
      </c>
      <c r="N39" s="65">
        <f aca="true" t="shared" si="8" ref="N39:N48">M39-L39</f>
        <v>90</v>
      </c>
      <c r="O39" s="6">
        <v>100</v>
      </c>
      <c r="P39" s="65">
        <f aca="true" t="shared" si="9" ref="P39:P48">O39-L39</f>
        <v>90</v>
      </c>
    </row>
    <row r="40" spans="1:16" ht="12.75" customHeight="1">
      <c r="A40" s="7">
        <f aca="true" t="shared" si="10" ref="A40:B48">A12</f>
        <v>2</v>
      </c>
      <c r="B40" s="17" t="str">
        <f t="shared" si="10"/>
        <v>b</v>
      </c>
      <c r="C40" s="9">
        <v>100</v>
      </c>
      <c r="D40" s="6">
        <v>100</v>
      </c>
      <c r="E40" s="65">
        <f t="shared" si="6"/>
        <v>100</v>
      </c>
      <c r="F40" s="10">
        <v>1</v>
      </c>
      <c r="G40" s="83">
        <v>0.3</v>
      </c>
      <c r="H40" s="62">
        <f t="shared" si="7"/>
        <v>0.3</v>
      </c>
      <c r="I40" s="11">
        <v>10</v>
      </c>
      <c r="J40" s="11">
        <v>10</v>
      </c>
      <c r="K40" s="62">
        <f aca="true" t="shared" si="11" ref="K40:K48">J40-I40</f>
        <v>0</v>
      </c>
      <c r="L40" s="6">
        <v>10</v>
      </c>
      <c r="M40" s="6">
        <v>100</v>
      </c>
      <c r="N40" s="65">
        <f t="shared" si="8"/>
        <v>90</v>
      </c>
      <c r="O40" s="6">
        <v>100</v>
      </c>
      <c r="P40" s="65">
        <f t="shared" si="9"/>
        <v>90</v>
      </c>
    </row>
    <row r="41" spans="1:16" ht="12.75" customHeight="1">
      <c r="A41" s="7">
        <f t="shared" si="10"/>
        <v>3</v>
      </c>
      <c r="B41" s="17" t="str">
        <f t="shared" si="10"/>
        <v>c</v>
      </c>
      <c r="C41" s="9">
        <v>100</v>
      </c>
      <c r="D41" s="6">
        <v>100</v>
      </c>
      <c r="E41" s="65">
        <f t="shared" si="6"/>
        <v>100</v>
      </c>
      <c r="F41" s="10">
        <v>1</v>
      </c>
      <c r="G41" s="83">
        <v>0.3</v>
      </c>
      <c r="H41" s="62">
        <f t="shared" si="7"/>
        <v>0.3</v>
      </c>
      <c r="I41" s="11">
        <v>10</v>
      </c>
      <c r="J41" s="11">
        <v>10</v>
      </c>
      <c r="K41" s="62">
        <f t="shared" si="11"/>
        <v>0</v>
      </c>
      <c r="L41" s="6">
        <v>10</v>
      </c>
      <c r="M41" s="6">
        <v>100</v>
      </c>
      <c r="N41" s="65">
        <f t="shared" si="8"/>
        <v>90</v>
      </c>
      <c r="O41" s="6">
        <v>100</v>
      </c>
      <c r="P41" s="65">
        <f t="shared" si="9"/>
        <v>90</v>
      </c>
    </row>
    <row r="42" spans="1:16" ht="12.75" customHeight="1">
      <c r="A42" s="7">
        <f t="shared" si="10"/>
        <v>4</v>
      </c>
      <c r="B42" s="17" t="str">
        <f t="shared" si="10"/>
        <v>d</v>
      </c>
      <c r="C42" s="9">
        <v>100</v>
      </c>
      <c r="D42" s="6">
        <v>100</v>
      </c>
      <c r="E42" s="65">
        <f t="shared" si="6"/>
        <v>100</v>
      </c>
      <c r="F42" s="10">
        <v>1</v>
      </c>
      <c r="G42" s="83">
        <v>0.3</v>
      </c>
      <c r="H42" s="62">
        <f t="shared" si="7"/>
        <v>0.3</v>
      </c>
      <c r="I42" s="11">
        <v>10</v>
      </c>
      <c r="J42" s="11">
        <v>10</v>
      </c>
      <c r="K42" s="62">
        <f t="shared" si="11"/>
        <v>0</v>
      </c>
      <c r="L42" s="6">
        <v>10</v>
      </c>
      <c r="M42" s="6">
        <v>100</v>
      </c>
      <c r="N42" s="65">
        <f t="shared" si="8"/>
        <v>90</v>
      </c>
      <c r="O42" s="6">
        <v>100</v>
      </c>
      <c r="P42" s="65">
        <f t="shared" si="9"/>
        <v>90</v>
      </c>
    </row>
    <row r="43" spans="1:16" ht="12.75" customHeight="1">
      <c r="A43" s="7">
        <f t="shared" si="10"/>
        <v>5</v>
      </c>
      <c r="B43" s="17" t="str">
        <f t="shared" si="10"/>
        <v>e</v>
      </c>
      <c r="C43" s="9">
        <v>100</v>
      </c>
      <c r="D43" s="6">
        <v>100</v>
      </c>
      <c r="E43" s="65">
        <f t="shared" si="6"/>
        <v>100</v>
      </c>
      <c r="F43" s="10">
        <v>1</v>
      </c>
      <c r="G43" s="83">
        <v>0.3</v>
      </c>
      <c r="H43" s="62">
        <f t="shared" si="7"/>
        <v>0.3</v>
      </c>
      <c r="I43" s="11">
        <v>10</v>
      </c>
      <c r="J43" s="11">
        <v>10</v>
      </c>
      <c r="K43" s="62">
        <f t="shared" si="11"/>
        <v>0</v>
      </c>
      <c r="L43" s="6">
        <v>10</v>
      </c>
      <c r="M43" s="6">
        <v>100</v>
      </c>
      <c r="N43" s="65">
        <f t="shared" si="8"/>
        <v>90</v>
      </c>
      <c r="O43" s="6">
        <v>100</v>
      </c>
      <c r="P43" s="65">
        <f t="shared" si="9"/>
        <v>90</v>
      </c>
    </row>
    <row r="44" spans="1:16" ht="12.75" customHeight="1">
      <c r="A44" s="7">
        <f t="shared" si="10"/>
        <v>6</v>
      </c>
      <c r="B44" s="17" t="str">
        <f t="shared" si="10"/>
        <v>f</v>
      </c>
      <c r="C44" s="9">
        <v>100</v>
      </c>
      <c r="D44" s="6">
        <v>100</v>
      </c>
      <c r="E44" s="65">
        <f t="shared" si="6"/>
        <v>100</v>
      </c>
      <c r="F44" s="10">
        <v>1</v>
      </c>
      <c r="G44" s="83">
        <v>0.3</v>
      </c>
      <c r="H44" s="62">
        <f t="shared" si="7"/>
        <v>0.3</v>
      </c>
      <c r="I44" s="11">
        <v>10</v>
      </c>
      <c r="J44" s="11">
        <v>10</v>
      </c>
      <c r="K44" s="62">
        <f t="shared" si="11"/>
        <v>0</v>
      </c>
      <c r="L44" s="6">
        <v>10</v>
      </c>
      <c r="M44" s="6">
        <v>100</v>
      </c>
      <c r="N44" s="65">
        <f t="shared" si="8"/>
        <v>90</v>
      </c>
      <c r="O44" s="6">
        <v>100</v>
      </c>
      <c r="P44" s="65">
        <f t="shared" si="9"/>
        <v>90</v>
      </c>
    </row>
    <row r="45" spans="1:16" ht="12.75" customHeight="1">
      <c r="A45" s="7">
        <f t="shared" si="10"/>
        <v>7</v>
      </c>
      <c r="B45" s="17" t="str">
        <f t="shared" si="10"/>
        <v>g</v>
      </c>
      <c r="C45" s="9">
        <v>100</v>
      </c>
      <c r="D45" s="6">
        <v>100</v>
      </c>
      <c r="E45" s="65">
        <f t="shared" si="6"/>
        <v>100</v>
      </c>
      <c r="F45" s="10">
        <v>1</v>
      </c>
      <c r="G45" s="83">
        <v>0.3</v>
      </c>
      <c r="H45" s="62">
        <f t="shared" si="7"/>
        <v>0.3</v>
      </c>
      <c r="I45" s="11">
        <v>10</v>
      </c>
      <c r="J45" s="11">
        <v>10</v>
      </c>
      <c r="K45" s="62">
        <f t="shared" si="11"/>
        <v>0</v>
      </c>
      <c r="L45" s="6">
        <v>10</v>
      </c>
      <c r="M45" s="6">
        <v>100</v>
      </c>
      <c r="N45" s="65">
        <f t="shared" si="8"/>
        <v>90</v>
      </c>
      <c r="O45" s="6">
        <v>100</v>
      </c>
      <c r="P45" s="65">
        <f t="shared" si="9"/>
        <v>90</v>
      </c>
    </row>
    <row r="46" spans="1:16" ht="12.75" customHeight="1">
      <c r="A46" s="7">
        <f t="shared" si="10"/>
        <v>8</v>
      </c>
      <c r="B46" s="17" t="str">
        <f t="shared" si="10"/>
        <v>h</v>
      </c>
      <c r="C46" s="9">
        <v>100</v>
      </c>
      <c r="D46" s="6">
        <v>100</v>
      </c>
      <c r="E46" s="65">
        <f t="shared" si="6"/>
        <v>100</v>
      </c>
      <c r="F46" s="10">
        <v>1</v>
      </c>
      <c r="G46" s="83">
        <v>0.3</v>
      </c>
      <c r="H46" s="62">
        <f t="shared" si="7"/>
        <v>0.3</v>
      </c>
      <c r="I46" s="11">
        <v>10</v>
      </c>
      <c r="J46" s="11">
        <v>10</v>
      </c>
      <c r="K46" s="62">
        <f t="shared" si="11"/>
        <v>0</v>
      </c>
      <c r="L46" s="6">
        <v>10</v>
      </c>
      <c r="M46" s="6">
        <v>100</v>
      </c>
      <c r="N46" s="65">
        <f t="shared" si="8"/>
        <v>90</v>
      </c>
      <c r="O46" s="6">
        <v>100</v>
      </c>
      <c r="P46" s="65">
        <f t="shared" si="9"/>
        <v>90</v>
      </c>
    </row>
    <row r="47" spans="1:16" ht="12.75" customHeight="1">
      <c r="A47" s="7">
        <f t="shared" si="10"/>
        <v>9</v>
      </c>
      <c r="B47" s="17" t="str">
        <f t="shared" si="10"/>
        <v>i</v>
      </c>
      <c r="C47" s="9">
        <v>100</v>
      </c>
      <c r="D47" s="6">
        <v>100</v>
      </c>
      <c r="E47" s="65">
        <f t="shared" si="6"/>
        <v>100</v>
      </c>
      <c r="F47" s="10">
        <v>1</v>
      </c>
      <c r="G47" s="83">
        <v>0.3</v>
      </c>
      <c r="H47" s="62">
        <f t="shared" si="7"/>
        <v>0.3</v>
      </c>
      <c r="I47" s="11">
        <v>10</v>
      </c>
      <c r="J47" s="11">
        <v>10</v>
      </c>
      <c r="K47" s="62">
        <f t="shared" si="11"/>
        <v>0</v>
      </c>
      <c r="L47" s="6">
        <v>10</v>
      </c>
      <c r="M47" s="6">
        <v>100</v>
      </c>
      <c r="N47" s="65">
        <f t="shared" si="8"/>
        <v>90</v>
      </c>
      <c r="O47" s="6">
        <v>100</v>
      </c>
      <c r="P47" s="65">
        <f t="shared" si="9"/>
        <v>90</v>
      </c>
    </row>
    <row r="48" spans="1:16" ht="12.75" customHeight="1">
      <c r="A48" s="7">
        <f t="shared" si="10"/>
        <v>10</v>
      </c>
      <c r="B48" s="17" t="str">
        <f t="shared" si="10"/>
        <v>j</v>
      </c>
      <c r="C48" s="9">
        <v>100</v>
      </c>
      <c r="D48" s="6">
        <v>100</v>
      </c>
      <c r="E48" s="65">
        <f t="shared" si="6"/>
        <v>100</v>
      </c>
      <c r="F48" s="10">
        <v>1</v>
      </c>
      <c r="G48" s="83">
        <v>0.3</v>
      </c>
      <c r="H48" s="62">
        <f t="shared" si="7"/>
        <v>0.3</v>
      </c>
      <c r="I48" s="11">
        <v>10</v>
      </c>
      <c r="J48" s="11">
        <v>10</v>
      </c>
      <c r="K48" s="62">
        <f t="shared" si="11"/>
        <v>0</v>
      </c>
      <c r="L48" s="6">
        <v>10</v>
      </c>
      <c r="M48" s="6">
        <v>100</v>
      </c>
      <c r="N48" s="65">
        <f t="shared" si="8"/>
        <v>90</v>
      </c>
      <c r="O48" s="6">
        <v>100</v>
      </c>
      <c r="P48" s="65">
        <f t="shared" si="9"/>
        <v>90</v>
      </c>
    </row>
    <row r="49" spans="1:16" ht="12.75" customHeight="1">
      <c r="A49" s="7">
        <f>A21</f>
        <v>11</v>
      </c>
      <c r="B49" s="17" t="str">
        <f>B21</f>
        <v>k</v>
      </c>
      <c r="C49" s="9">
        <v>100</v>
      </c>
      <c r="D49" s="6">
        <v>100</v>
      </c>
      <c r="E49" s="65">
        <f aca="true" t="shared" si="12" ref="E49:E58">D49-K49</f>
        <v>100</v>
      </c>
      <c r="F49" s="10">
        <v>1</v>
      </c>
      <c r="G49" s="83">
        <v>0.3</v>
      </c>
      <c r="H49" s="62">
        <f aca="true" t="shared" si="13" ref="H49:H58">G49*F49</f>
        <v>0.3</v>
      </c>
      <c r="I49" s="11">
        <v>10</v>
      </c>
      <c r="J49" s="11">
        <v>10</v>
      </c>
      <c r="K49" s="62">
        <f>J49-I49</f>
        <v>0</v>
      </c>
      <c r="L49" s="6">
        <v>10</v>
      </c>
      <c r="M49" s="6">
        <v>100</v>
      </c>
      <c r="N49" s="65">
        <f aca="true" t="shared" si="14" ref="N49:N58">M49-L49</f>
        <v>90</v>
      </c>
      <c r="O49" s="6">
        <v>100</v>
      </c>
      <c r="P49" s="65">
        <f aca="true" t="shared" si="15" ref="P49:P58">O49-L49</f>
        <v>90</v>
      </c>
    </row>
    <row r="50" spans="1:16" ht="12.75" customHeight="1">
      <c r="A50" s="7">
        <f>A22</f>
        <v>12</v>
      </c>
      <c r="B50" s="17" t="str">
        <f>B22</f>
        <v>l</v>
      </c>
      <c r="C50" s="9">
        <v>100</v>
      </c>
      <c r="D50" s="6">
        <v>100</v>
      </c>
      <c r="E50" s="65">
        <f t="shared" si="12"/>
        <v>100</v>
      </c>
      <c r="F50" s="10">
        <v>1</v>
      </c>
      <c r="G50" s="83">
        <v>0.3</v>
      </c>
      <c r="H50" s="62">
        <f t="shared" si="13"/>
        <v>0.3</v>
      </c>
      <c r="I50" s="11">
        <v>10</v>
      </c>
      <c r="J50" s="11">
        <v>10</v>
      </c>
      <c r="K50" s="62">
        <f aca="true" t="shared" si="16" ref="K50:K58">J50-I50</f>
        <v>0</v>
      </c>
      <c r="L50" s="6">
        <v>10</v>
      </c>
      <c r="M50" s="6">
        <v>100</v>
      </c>
      <c r="N50" s="65">
        <f t="shared" si="14"/>
        <v>90</v>
      </c>
      <c r="O50" s="6">
        <v>100</v>
      </c>
      <c r="P50" s="65">
        <f t="shared" si="15"/>
        <v>90</v>
      </c>
    </row>
    <row r="51" spans="1:16" ht="12.75" customHeight="1">
      <c r="A51" s="7">
        <f>A23</f>
        <v>13</v>
      </c>
      <c r="B51" s="17" t="str">
        <f>B23</f>
        <v>m</v>
      </c>
      <c r="C51" s="9">
        <v>100</v>
      </c>
      <c r="D51" s="6">
        <v>100</v>
      </c>
      <c r="E51" s="65">
        <f t="shared" si="12"/>
        <v>100</v>
      </c>
      <c r="F51" s="10">
        <v>1</v>
      </c>
      <c r="G51" s="83">
        <v>0.3</v>
      </c>
      <c r="H51" s="62">
        <f t="shared" si="13"/>
        <v>0.3</v>
      </c>
      <c r="I51" s="11">
        <v>10</v>
      </c>
      <c r="J51" s="11">
        <v>10</v>
      </c>
      <c r="K51" s="62">
        <f t="shared" si="16"/>
        <v>0</v>
      </c>
      <c r="L51" s="6">
        <v>10</v>
      </c>
      <c r="M51" s="6">
        <v>100</v>
      </c>
      <c r="N51" s="65">
        <f t="shared" si="14"/>
        <v>90</v>
      </c>
      <c r="O51" s="6">
        <v>100</v>
      </c>
      <c r="P51" s="65">
        <f t="shared" si="15"/>
        <v>90</v>
      </c>
    </row>
    <row r="52" spans="1:16" ht="12.75" customHeight="1">
      <c r="A52" s="7">
        <f>A24</f>
        <v>14</v>
      </c>
      <c r="B52" s="17" t="str">
        <f>B24</f>
        <v>n</v>
      </c>
      <c r="C52" s="9">
        <v>100</v>
      </c>
      <c r="D52" s="6">
        <v>100</v>
      </c>
      <c r="E52" s="65">
        <f t="shared" si="12"/>
        <v>100</v>
      </c>
      <c r="F52" s="10">
        <v>1</v>
      </c>
      <c r="G52" s="83">
        <v>0.3</v>
      </c>
      <c r="H52" s="62">
        <f t="shared" si="13"/>
        <v>0.3</v>
      </c>
      <c r="I52" s="11">
        <v>10</v>
      </c>
      <c r="J52" s="11">
        <v>10</v>
      </c>
      <c r="K52" s="62">
        <f t="shared" si="16"/>
        <v>0</v>
      </c>
      <c r="L52" s="6">
        <v>10</v>
      </c>
      <c r="M52" s="6">
        <v>100</v>
      </c>
      <c r="N52" s="65">
        <f t="shared" si="14"/>
        <v>90</v>
      </c>
      <c r="O52" s="6">
        <v>100</v>
      </c>
      <c r="P52" s="65">
        <f t="shared" si="15"/>
        <v>90</v>
      </c>
    </row>
    <row r="53" spans="1:16" ht="12.75" customHeight="1">
      <c r="A53" s="7">
        <f>A25</f>
        <v>15</v>
      </c>
      <c r="B53" s="17" t="str">
        <f>B25</f>
        <v>o</v>
      </c>
      <c r="C53" s="9">
        <v>100</v>
      </c>
      <c r="D53" s="6">
        <v>100</v>
      </c>
      <c r="E53" s="65">
        <f t="shared" si="12"/>
        <v>100</v>
      </c>
      <c r="F53" s="10">
        <v>1</v>
      </c>
      <c r="G53" s="83">
        <v>0.3</v>
      </c>
      <c r="H53" s="62">
        <f t="shared" si="13"/>
        <v>0.3</v>
      </c>
      <c r="I53" s="11">
        <v>10</v>
      </c>
      <c r="J53" s="11">
        <v>10</v>
      </c>
      <c r="K53" s="62">
        <f t="shared" si="16"/>
        <v>0</v>
      </c>
      <c r="L53" s="6">
        <v>10</v>
      </c>
      <c r="M53" s="6">
        <v>100</v>
      </c>
      <c r="N53" s="65">
        <f t="shared" si="14"/>
        <v>90</v>
      </c>
      <c r="O53" s="6">
        <v>100</v>
      </c>
      <c r="P53" s="65">
        <f t="shared" si="15"/>
        <v>90</v>
      </c>
    </row>
    <row r="54" spans="1:16" ht="12.75" customHeight="1">
      <c r="A54" s="7">
        <f>A26</f>
        <v>16</v>
      </c>
      <c r="B54" s="17" t="str">
        <f>B26</f>
        <v>p</v>
      </c>
      <c r="C54" s="9">
        <v>100</v>
      </c>
      <c r="D54" s="6">
        <v>100</v>
      </c>
      <c r="E54" s="65">
        <f t="shared" si="12"/>
        <v>100</v>
      </c>
      <c r="F54" s="10">
        <v>1</v>
      </c>
      <c r="G54" s="83">
        <v>0.3</v>
      </c>
      <c r="H54" s="62">
        <f t="shared" si="13"/>
        <v>0.3</v>
      </c>
      <c r="I54" s="11">
        <v>10</v>
      </c>
      <c r="J54" s="11">
        <v>10</v>
      </c>
      <c r="K54" s="62">
        <f t="shared" si="16"/>
        <v>0</v>
      </c>
      <c r="L54" s="6">
        <v>10</v>
      </c>
      <c r="M54" s="6">
        <v>100</v>
      </c>
      <c r="N54" s="65">
        <f t="shared" si="14"/>
        <v>90</v>
      </c>
      <c r="O54" s="6">
        <v>100</v>
      </c>
      <c r="P54" s="65">
        <f t="shared" si="15"/>
        <v>90</v>
      </c>
    </row>
    <row r="55" spans="1:16" ht="12.75" customHeight="1">
      <c r="A55" s="7">
        <f>A27</f>
        <v>17</v>
      </c>
      <c r="B55" s="17" t="str">
        <f>B27</f>
        <v>q</v>
      </c>
      <c r="C55" s="9">
        <v>100</v>
      </c>
      <c r="D55" s="6">
        <v>100</v>
      </c>
      <c r="E55" s="65">
        <f t="shared" si="12"/>
        <v>100</v>
      </c>
      <c r="F55" s="10">
        <v>1</v>
      </c>
      <c r="G55" s="83">
        <v>0.3</v>
      </c>
      <c r="H55" s="62">
        <f t="shared" si="13"/>
        <v>0.3</v>
      </c>
      <c r="I55" s="11">
        <v>10</v>
      </c>
      <c r="J55" s="11">
        <v>10</v>
      </c>
      <c r="K55" s="62">
        <f t="shared" si="16"/>
        <v>0</v>
      </c>
      <c r="L55" s="6">
        <v>10</v>
      </c>
      <c r="M55" s="6">
        <v>100</v>
      </c>
      <c r="N55" s="65">
        <f t="shared" si="14"/>
        <v>90</v>
      </c>
      <c r="O55" s="6">
        <v>100</v>
      </c>
      <c r="P55" s="65">
        <f t="shared" si="15"/>
        <v>90</v>
      </c>
    </row>
    <row r="56" spans="1:16" ht="12.75" customHeight="1">
      <c r="A56" s="7">
        <f>A28</f>
        <v>18</v>
      </c>
      <c r="B56" s="17" t="str">
        <f>B28</f>
        <v>r</v>
      </c>
      <c r="C56" s="9">
        <v>100</v>
      </c>
      <c r="D56" s="6">
        <v>100</v>
      </c>
      <c r="E56" s="65">
        <f t="shared" si="12"/>
        <v>100</v>
      </c>
      <c r="F56" s="10">
        <v>1</v>
      </c>
      <c r="G56" s="83">
        <v>0.3</v>
      </c>
      <c r="H56" s="62">
        <f t="shared" si="13"/>
        <v>0.3</v>
      </c>
      <c r="I56" s="11">
        <v>10</v>
      </c>
      <c r="J56" s="11">
        <v>10</v>
      </c>
      <c r="K56" s="62">
        <f t="shared" si="16"/>
        <v>0</v>
      </c>
      <c r="L56" s="6">
        <v>10</v>
      </c>
      <c r="M56" s="6">
        <v>100</v>
      </c>
      <c r="N56" s="65">
        <f t="shared" si="14"/>
        <v>90</v>
      </c>
      <c r="O56" s="6">
        <v>100</v>
      </c>
      <c r="P56" s="65">
        <f t="shared" si="15"/>
        <v>90</v>
      </c>
    </row>
    <row r="57" spans="1:16" ht="12.75" customHeight="1">
      <c r="A57" s="7">
        <f>A29</f>
        <v>19</v>
      </c>
      <c r="B57" s="17" t="str">
        <f>B29</f>
        <v>s</v>
      </c>
      <c r="C57" s="9">
        <v>100</v>
      </c>
      <c r="D57" s="6">
        <v>100</v>
      </c>
      <c r="E57" s="65">
        <f t="shared" si="12"/>
        <v>100</v>
      </c>
      <c r="F57" s="10">
        <v>1</v>
      </c>
      <c r="G57" s="83">
        <v>0.3</v>
      </c>
      <c r="H57" s="62">
        <f t="shared" si="13"/>
        <v>0.3</v>
      </c>
      <c r="I57" s="11">
        <v>10</v>
      </c>
      <c r="J57" s="11">
        <v>10</v>
      </c>
      <c r="K57" s="62">
        <f t="shared" si="16"/>
        <v>0</v>
      </c>
      <c r="L57" s="6">
        <v>10</v>
      </c>
      <c r="M57" s="6">
        <v>100</v>
      </c>
      <c r="N57" s="65">
        <f t="shared" si="14"/>
        <v>90</v>
      </c>
      <c r="O57" s="6">
        <v>100</v>
      </c>
      <c r="P57" s="65">
        <f t="shared" si="15"/>
        <v>90</v>
      </c>
    </row>
    <row r="58" spans="1:16" ht="12.75" customHeight="1">
      <c r="A58" s="7">
        <f>A30</f>
        <v>20</v>
      </c>
      <c r="B58" s="17" t="str">
        <f>B30</f>
        <v>t</v>
      </c>
      <c r="C58" s="9">
        <v>100</v>
      </c>
      <c r="D58" s="6">
        <v>100</v>
      </c>
      <c r="E58" s="65">
        <f t="shared" si="12"/>
        <v>100</v>
      </c>
      <c r="F58" s="10">
        <v>1</v>
      </c>
      <c r="G58" s="83">
        <v>0.3</v>
      </c>
      <c r="H58" s="62">
        <f t="shared" si="13"/>
        <v>0.3</v>
      </c>
      <c r="I58" s="11">
        <v>10</v>
      </c>
      <c r="J58" s="11">
        <v>10</v>
      </c>
      <c r="K58" s="62">
        <f t="shared" si="16"/>
        <v>0</v>
      </c>
      <c r="L58" s="6">
        <v>10</v>
      </c>
      <c r="M58" s="6">
        <v>100</v>
      </c>
      <c r="N58" s="65">
        <f t="shared" si="14"/>
        <v>90</v>
      </c>
      <c r="O58" s="6">
        <v>100</v>
      </c>
      <c r="P58" s="65">
        <f t="shared" si="15"/>
        <v>90</v>
      </c>
    </row>
    <row r="59" spans="2:21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16" ht="12.75">
      <c r="B61" s="120" t="s">
        <v>31</v>
      </c>
      <c r="C61" s="121"/>
      <c r="D61" s="121"/>
      <c r="E61" s="121"/>
      <c r="F61" s="121"/>
      <c r="G61" s="19"/>
      <c r="H61" s="19"/>
      <c r="I61" s="19"/>
      <c r="J61" s="19"/>
      <c r="K61" s="19"/>
      <c r="L61" s="19"/>
      <c r="M61" s="19"/>
      <c r="N61" s="19"/>
      <c r="O61" s="19"/>
      <c r="P61" s="20"/>
    </row>
    <row r="62" spans="2:16" ht="12.75">
      <c r="B62" s="115" t="s">
        <v>32</v>
      </c>
      <c r="C62" s="119"/>
      <c r="D62" s="119"/>
      <c r="E62" s="119"/>
      <c r="F62" s="119"/>
      <c r="G62" s="21"/>
      <c r="H62" s="21"/>
      <c r="I62" s="21"/>
      <c r="J62" s="21"/>
      <c r="K62" s="21"/>
      <c r="L62" s="21"/>
      <c r="M62" s="21"/>
      <c r="N62" s="21"/>
      <c r="O62" s="21"/>
      <c r="P62" s="22"/>
    </row>
    <row r="63" spans="2:16" ht="12.75">
      <c r="B63" s="115" t="s">
        <v>33</v>
      </c>
      <c r="C63" s="119"/>
      <c r="D63" s="119"/>
      <c r="E63" s="119"/>
      <c r="F63" s="119"/>
      <c r="G63" s="21"/>
      <c r="H63" s="21"/>
      <c r="I63" s="21"/>
      <c r="J63" s="21"/>
      <c r="K63" s="21"/>
      <c r="L63" s="21"/>
      <c r="M63" s="21"/>
      <c r="N63" s="21"/>
      <c r="O63" s="21"/>
      <c r="P63" s="22"/>
    </row>
    <row r="64" spans="2:16" ht="12.75">
      <c r="B64" s="115" t="s">
        <v>35</v>
      </c>
      <c r="C64" s="119"/>
      <c r="D64" s="119"/>
      <c r="E64" s="119"/>
      <c r="F64" s="119"/>
      <c r="G64" s="21"/>
      <c r="H64" s="21"/>
      <c r="I64" s="21"/>
      <c r="J64" s="21"/>
      <c r="K64" s="21"/>
      <c r="L64" s="119" t="s">
        <v>36</v>
      </c>
      <c r="M64" s="119"/>
      <c r="N64" s="119"/>
      <c r="O64" s="119"/>
      <c r="P64" s="22"/>
    </row>
    <row r="65" spans="2:16" ht="12.75">
      <c r="B65" s="115" t="s">
        <v>34</v>
      </c>
      <c r="C65" s="116"/>
      <c r="D65" s="116"/>
      <c r="E65" s="116"/>
      <c r="F65" s="116"/>
      <c r="G65" s="3">
        <v>0.3471</v>
      </c>
      <c r="H65" s="3"/>
      <c r="I65" s="3"/>
      <c r="J65" s="3"/>
      <c r="K65" s="3"/>
      <c r="L65" s="23"/>
      <c r="M65" s="23"/>
      <c r="N65" s="23"/>
      <c r="O65" s="3"/>
      <c r="P65" s="24"/>
    </row>
    <row r="66" spans="2:16" ht="12" customHeight="1">
      <c r="B66" s="115" t="s">
        <v>37</v>
      </c>
      <c r="C66" s="116"/>
      <c r="D66" s="116"/>
      <c r="E66" s="116"/>
      <c r="F66" s="116"/>
      <c r="G66" s="3">
        <f>0.3/G65</f>
        <v>0.8643042350907518</v>
      </c>
      <c r="H66" s="3"/>
      <c r="I66" s="3"/>
      <c r="J66" s="3"/>
      <c r="K66" s="3"/>
      <c r="L66" s="3"/>
      <c r="M66" s="3"/>
      <c r="N66" s="3"/>
      <c r="O66" s="3"/>
      <c r="P66" s="25"/>
    </row>
    <row r="67" spans="2:16" ht="12.75">
      <c r="B67" s="117" t="s">
        <v>38</v>
      </c>
      <c r="C67" s="118"/>
      <c r="D67" s="118"/>
      <c r="E67" s="118"/>
      <c r="F67" s="118"/>
      <c r="G67" s="26">
        <f>0.5/G65</f>
        <v>1.4405070584845865</v>
      </c>
      <c r="H67" s="26"/>
      <c r="I67" s="26"/>
      <c r="J67" s="26"/>
      <c r="K67" s="26"/>
      <c r="L67" s="26"/>
      <c r="M67" s="26"/>
      <c r="N67" s="26"/>
      <c r="O67" s="26"/>
      <c r="P67" s="27"/>
    </row>
    <row r="70" spans="1:27" ht="12.75">
      <c r="A70" s="93" t="s">
        <v>39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2.75">
      <c r="A71" t="s">
        <v>17</v>
      </c>
    </row>
    <row r="72" ht="12.75">
      <c r="A72" t="s">
        <v>18</v>
      </c>
    </row>
    <row r="74" spans="1:16" ht="12.75" customHeight="1">
      <c r="A74" s="110" t="s">
        <v>179</v>
      </c>
      <c r="B74" s="109" t="s">
        <v>0</v>
      </c>
      <c r="C74" s="127" t="s">
        <v>50</v>
      </c>
      <c r="D74" s="128" t="s">
        <v>53</v>
      </c>
      <c r="E74" s="129" t="s">
        <v>49</v>
      </c>
      <c r="F74" s="127" t="s">
        <v>51</v>
      </c>
      <c r="G74" s="128" t="s">
        <v>8</v>
      </c>
      <c r="H74" s="128" t="s">
        <v>52</v>
      </c>
      <c r="I74" s="127" t="s">
        <v>55</v>
      </c>
      <c r="J74" s="130" t="s">
        <v>54</v>
      </c>
      <c r="K74" s="112" t="s">
        <v>56</v>
      </c>
      <c r="L74" s="112" t="s">
        <v>57</v>
      </c>
      <c r="M74" s="130" t="s">
        <v>58</v>
      </c>
      <c r="N74" s="112" t="s">
        <v>59</v>
      </c>
      <c r="O74" s="130" t="s">
        <v>61</v>
      </c>
      <c r="P74" s="112" t="s">
        <v>60</v>
      </c>
    </row>
    <row r="75" spans="1:16" ht="48" customHeight="1">
      <c r="A75" s="110"/>
      <c r="B75" s="109"/>
      <c r="C75" s="127"/>
      <c r="D75" s="128"/>
      <c r="E75" s="129"/>
      <c r="F75" s="127"/>
      <c r="G75" s="128"/>
      <c r="H75" s="128"/>
      <c r="I75" s="127"/>
      <c r="J75" s="130"/>
      <c r="K75" s="112"/>
      <c r="L75" s="112"/>
      <c r="M75" s="130"/>
      <c r="N75" s="112"/>
      <c r="O75" s="130"/>
      <c r="P75" s="112"/>
    </row>
    <row r="76" spans="1:16" ht="12.75" customHeight="1">
      <c r="A76" s="7">
        <f>A39</f>
        <v>1</v>
      </c>
      <c r="B76" s="17" t="str">
        <f>B39</f>
        <v>a</v>
      </c>
      <c r="C76" s="12">
        <v>7</v>
      </c>
      <c r="D76" s="62">
        <f>(10*8*N39)/(I76*E39)</f>
        <v>0.72</v>
      </c>
      <c r="E76" s="5">
        <v>0.5</v>
      </c>
      <c r="F76" s="5">
        <v>15.5</v>
      </c>
      <c r="G76" s="63">
        <f aca="true" t="shared" si="17" ref="G76:G85">F76-C76</f>
        <v>8.5</v>
      </c>
      <c r="H76" s="63">
        <f aca="true" t="shared" si="18" ref="H76:H85">G76-E76</f>
        <v>8</v>
      </c>
      <c r="I76" s="67">
        <v>100</v>
      </c>
      <c r="J76" s="13">
        <v>10</v>
      </c>
      <c r="K76" s="64">
        <f>(P39*G76*J76)/(E39*E76)</f>
        <v>153</v>
      </c>
      <c r="L76" s="68">
        <f>K76*E39/1000</f>
        <v>15.3</v>
      </c>
      <c r="M76" s="13">
        <v>1</v>
      </c>
      <c r="N76" s="68">
        <f>(P39*G76*M76)/(E39*E76)*E39/1000</f>
        <v>1.53</v>
      </c>
      <c r="O76" s="13">
        <v>1</v>
      </c>
      <c r="P76" s="68">
        <f>(P39*G76*O76)/(E39*E76)*E39/1000</f>
        <v>1.53</v>
      </c>
    </row>
    <row r="77" spans="1:16" ht="12.75" customHeight="1">
      <c r="A77" s="7">
        <f aca="true" t="shared" si="19" ref="A77:A95">A40</f>
        <v>2</v>
      </c>
      <c r="B77" s="17" t="str">
        <f aca="true" t="shared" si="20" ref="B77:B95">B40</f>
        <v>b</v>
      </c>
      <c r="C77" s="12">
        <v>7</v>
      </c>
      <c r="D77" s="62">
        <f>(10*8*N40)/(I77*E40)</f>
        <v>0.72</v>
      </c>
      <c r="E77" s="5">
        <v>0.5</v>
      </c>
      <c r="F77" s="5">
        <v>15.5</v>
      </c>
      <c r="G77" s="63">
        <f t="shared" si="17"/>
        <v>8.5</v>
      </c>
      <c r="H77" s="63">
        <f t="shared" si="18"/>
        <v>8</v>
      </c>
      <c r="I77" s="67">
        <v>100</v>
      </c>
      <c r="J77" s="13">
        <v>10</v>
      </c>
      <c r="K77" s="64">
        <f>(P40*G77*J77)/(E40*E77)</f>
        <v>153</v>
      </c>
      <c r="L77" s="68">
        <f>K77*E40/1000</f>
        <v>15.3</v>
      </c>
      <c r="M77" s="13">
        <v>1</v>
      </c>
      <c r="N77" s="68">
        <f>(P40*G77*M77)/(E40*E77)*E40/1000</f>
        <v>1.53</v>
      </c>
      <c r="O77" s="13">
        <v>1</v>
      </c>
      <c r="P77" s="68">
        <f>(P40*G77*O77)/(E40*E77)*E40/1000</f>
        <v>1.53</v>
      </c>
    </row>
    <row r="78" spans="1:16" ht="12.75" customHeight="1">
      <c r="A78" s="7">
        <f t="shared" si="19"/>
        <v>3</v>
      </c>
      <c r="B78" s="17" t="str">
        <f t="shared" si="20"/>
        <v>c</v>
      </c>
      <c r="C78" s="12">
        <v>7</v>
      </c>
      <c r="D78" s="62">
        <f>(10*8*N41)/(I78*E41)</f>
        <v>0.72</v>
      </c>
      <c r="E78" s="5">
        <v>0.5</v>
      </c>
      <c r="F78" s="5">
        <v>15.5</v>
      </c>
      <c r="G78" s="63">
        <f t="shared" si="17"/>
        <v>8.5</v>
      </c>
      <c r="H78" s="63">
        <f t="shared" si="18"/>
        <v>8</v>
      </c>
      <c r="I78" s="67">
        <v>100</v>
      </c>
      <c r="J78" s="13">
        <v>10</v>
      </c>
      <c r="K78" s="64">
        <f>(P41*G78*J78)/(E41*E78)</f>
        <v>153</v>
      </c>
      <c r="L78" s="68">
        <f>K78*E41/1000</f>
        <v>15.3</v>
      </c>
      <c r="M78" s="13">
        <v>1</v>
      </c>
      <c r="N78" s="68">
        <f>(P41*G78*M78)/(E41*E78)*E41/1000</f>
        <v>1.53</v>
      </c>
      <c r="O78" s="13">
        <v>1</v>
      </c>
      <c r="P78" s="68">
        <f>(P41*G78*O78)/(E41*E78)*E41/1000</f>
        <v>1.53</v>
      </c>
    </row>
    <row r="79" spans="1:16" ht="12.75" customHeight="1">
      <c r="A79" s="7">
        <f t="shared" si="19"/>
        <v>4</v>
      </c>
      <c r="B79" s="17" t="str">
        <f t="shared" si="20"/>
        <v>d</v>
      </c>
      <c r="C79" s="12">
        <v>7</v>
      </c>
      <c r="D79" s="62">
        <f>(10*8*N42)/(I79*E42)</f>
        <v>0.72</v>
      </c>
      <c r="E79" s="5">
        <v>0.5</v>
      </c>
      <c r="F79" s="5">
        <v>15.5</v>
      </c>
      <c r="G79" s="63">
        <f t="shared" si="17"/>
        <v>8.5</v>
      </c>
      <c r="H79" s="63">
        <f t="shared" si="18"/>
        <v>8</v>
      </c>
      <c r="I79" s="67">
        <v>100</v>
      </c>
      <c r="J79" s="13">
        <v>10</v>
      </c>
      <c r="K79" s="64">
        <f>(P42*G79*J79)/(E42*E79)</f>
        <v>153</v>
      </c>
      <c r="L79" s="68">
        <f>K79*E42/1000</f>
        <v>15.3</v>
      </c>
      <c r="M79" s="13">
        <v>1</v>
      </c>
      <c r="N79" s="68">
        <f>(P42*G79*M79)/(E42*E79)*E42/1000</f>
        <v>1.53</v>
      </c>
      <c r="O79" s="13">
        <v>1</v>
      </c>
      <c r="P79" s="68">
        <f>(P42*G79*O79)/(E42*E79)*E42/1000</f>
        <v>1.53</v>
      </c>
    </row>
    <row r="80" spans="1:16" ht="12.75" customHeight="1">
      <c r="A80" s="7">
        <f t="shared" si="19"/>
        <v>5</v>
      </c>
      <c r="B80" s="17" t="str">
        <f t="shared" si="20"/>
        <v>e</v>
      </c>
      <c r="C80" s="12">
        <v>7</v>
      </c>
      <c r="D80" s="62">
        <f>(10*8*N43)/(I80*E43)</f>
        <v>0.72</v>
      </c>
      <c r="E80" s="5">
        <v>0.5</v>
      </c>
      <c r="F80" s="5">
        <v>15.5</v>
      </c>
      <c r="G80" s="63">
        <f t="shared" si="17"/>
        <v>8.5</v>
      </c>
      <c r="H80" s="63">
        <f t="shared" si="18"/>
        <v>8</v>
      </c>
      <c r="I80" s="67">
        <v>100</v>
      </c>
      <c r="J80" s="13">
        <v>10</v>
      </c>
      <c r="K80" s="64">
        <f>(P43*G80*J80)/(E43*E80)</f>
        <v>153</v>
      </c>
      <c r="L80" s="68">
        <f>K80*E43/1000</f>
        <v>15.3</v>
      </c>
      <c r="M80" s="13">
        <v>1</v>
      </c>
      <c r="N80" s="68">
        <f>(P43*G80*M80)/(E43*E80)*E43/1000</f>
        <v>1.53</v>
      </c>
      <c r="O80" s="13">
        <v>1</v>
      </c>
      <c r="P80" s="68">
        <f>(P43*G80*O80)/(E43*E80)*E43/1000</f>
        <v>1.53</v>
      </c>
    </row>
    <row r="81" spans="1:16" ht="12.75" customHeight="1">
      <c r="A81" s="7">
        <f t="shared" si="19"/>
        <v>6</v>
      </c>
      <c r="B81" s="17" t="str">
        <f t="shared" si="20"/>
        <v>f</v>
      </c>
      <c r="C81" s="12">
        <v>7</v>
      </c>
      <c r="D81" s="62">
        <f>(10*8*N44)/(I81*E44)</f>
        <v>0.72</v>
      </c>
      <c r="E81" s="5">
        <v>0.5</v>
      </c>
      <c r="F81" s="5">
        <v>15.5</v>
      </c>
      <c r="G81" s="63">
        <f t="shared" si="17"/>
        <v>8.5</v>
      </c>
      <c r="H81" s="63">
        <f t="shared" si="18"/>
        <v>8</v>
      </c>
      <c r="I81" s="67">
        <v>100</v>
      </c>
      <c r="J81" s="13">
        <v>10</v>
      </c>
      <c r="K81" s="64">
        <f>(P44*G81*J81)/(E44*E81)</f>
        <v>153</v>
      </c>
      <c r="L81" s="68">
        <f>K81*E44/1000</f>
        <v>15.3</v>
      </c>
      <c r="M81" s="13">
        <v>1</v>
      </c>
      <c r="N81" s="68">
        <f>(P44*G81*M81)/(E44*E81)*E44/1000</f>
        <v>1.53</v>
      </c>
      <c r="O81" s="13">
        <v>1</v>
      </c>
      <c r="P81" s="68">
        <f>(P44*G81*O81)/(E44*E81)*E44/1000</f>
        <v>1.53</v>
      </c>
    </row>
    <row r="82" spans="1:16" ht="12.75" customHeight="1">
      <c r="A82" s="7">
        <f t="shared" si="19"/>
        <v>7</v>
      </c>
      <c r="B82" s="17" t="str">
        <f t="shared" si="20"/>
        <v>g</v>
      </c>
      <c r="C82" s="12">
        <v>7</v>
      </c>
      <c r="D82" s="62">
        <f>(10*8*N45)/(I82*E45)</f>
        <v>0.72</v>
      </c>
      <c r="E82" s="5">
        <v>0.5</v>
      </c>
      <c r="F82" s="5">
        <v>15.5</v>
      </c>
      <c r="G82" s="63">
        <f t="shared" si="17"/>
        <v>8.5</v>
      </c>
      <c r="H82" s="63">
        <f t="shared" si="18"/>
        <v>8</v>
      </c>
      <c r="I82" s="67">
        <v>100</v>
      </c>
      <c r="J82" s="13">
        <v>10</v>
      </c>
      <c r="K82" s="64">
        <f>(P45*G82*J82)/(E45*E82)</f>
        <v>153</v>
      </c>
      <c r="L82" s="68">
        <f>K82*E45/1000</f>
        <v>15.3</v>
      </c>
      <c r="M82" s="13">
        <v>1</v>
      </c>
      <c r="N82" s="68">
        <f>(P45*G82*M82)/(E45*E82)*E45/1000</f>
        <v>1.53</v>
      </c>
      <c r="O82" s="13">
        <v>1</v>
      </c>
      <c r="P82" s="68">
        <f>(P45*G82*O82)/(E45*E82)*E45/1000</f>
        <v>1.53</v>
      </c>
    </row>
    <row r="83" spans="1:16" ht="12.75" customHeight="1">
      <c r="A83" s="7">
        <f t="shared" si="19"/>
        <v>8</v>
      </c>
      <c r="B83" s="17" t="str">
        <f t="shared" si="20"/>
        <v>h</v>
      </c>
      <c r="C83" s="12">
        <v>7</v>
      </c>
      <c r="D83" s="62">
        <f>(10*8*N46)/(I83*E46)</f>
        <v>0.72</v>
      </c>
      <c r="E83" s="5">
        <v>0.5</v>
      </c>
      <c r="F83" s="5">
        <v>15.5</v>
      </c>
      <c r="G83" s="63">
        <f t="shared" si="17"/>
        <v>8.5</v>
      </c>
      <c r="H83" s="63">
        <f t="shared" si="18"/>
        <v>8</v>
      </c>
      <c r="I83" s="67">
        <v>100</v>
      </c>
      <c r="J83" s="13">
        <v>10</v>
      </c>
      <c r="K83" s="64">
        <f>(P46*G83*J83)/(E46*E83)</f>
        <v>153</v>
      </c>
      <c r="L83" s="68">
        <f>K83*E46/1000</f>
        <v>15.3</v>
      </c>
      <c r="M83" s="13">
        <v>1</v>
      </c>
      <c r="N83" s="68">
        <f>(P46*G83*M83)/(E46*E83)*E46/1000</f>
        <v>1.53</v>
      </c>
      <c r="O83" s="13">
        <v>1</v>
      </c>
      <c r="P83" s="68">
        <f>(P46*G83*O83)/(E46*E83)*E46/1000</f>
        <v>1.53</v>
      </c>
    </row>
    <row r="84" spans="1:16" ht="12.75" customHeight="1">
      <c r="A84" s="7">
        <f t="shared" si="19"/>
        <v>9</v>
      </c>
      <c r="B84" s="17" t="str">
        <f t="shared" si="20"/>
        <v>i</v>
      </c>
      <c r="C84" s="12">
        <v>7</v>
      </c>
      <c r="D84" s="62">
        <f>(10*8*N47)/(I84*E47)</f>
        <v>0.72</v>
      </c>
      <c r="E84" s="5">
        <v>0.5</v>
      </c>
      <c r="F84" s="5">
        <v>15.5</v>
      </c>
      <c r="G84" s="63">
        <f t="shared" si="17"/>
        <v>8.5</v>
      </c>
      <c r="H84" s="63">
        <f t="shared" si="18"/>
        <v>8</v>
      </c>
      <c r="I84" s="67">
        <v>100</v>
      </c>
      <c r="J84" s="13">
        <v>10</v>
      </c>
      <c r="K84" s="64">
        <f>(P47*G84*J84)/(E47*E84)</f>
        <v>153</v>
      </c>
      <c r="L84" s="68">
        <f>K84*E47/1000</f>
        <v>15.3</v>
      </c>
      <c r="M84" s="13">
        <v>1</v>
      </c>
      <c r="N84" s="68">
        <f>(P47*G84*M84)/(E47*E84)*E47/1000</f>
        <v>1.53</v>
      </c>
      <c r="O84" s="13">
        <v>1</v>
      </c>
      <c r="P84" s="68">
        <f>(P47*G84*O84)/(E47*E84)*E47/1000</f>
        <v>1.53</v>
      </c>
    </row>
    <row r="85" spans="1:16" ht="12.75" customHeight="1">
      <c r="A85" s="7">
        <f t="shared" si="19"/>
        <v>10</v>
      </c>
      <c r="B85" s="17" t="str">
        <f t="shared" si="20"/>
        <v>j</v>
      </c>
      <c r="C85" s="12">
        <v>7</v>
      </c>
      <c r="D85" s="62">
        <f>(10*8*N48)/(I85*E48)</f>
        <v>0.72</v>
      </c>
      <c r="E85" s="5">
        <v>0.5</v>
      </c>
      <c r="F85" s="5">
        <v>15.5</v>
      </c>
      <c r="G85" s="63">
        <f t="shared" si="17"/>
        <v>8.5</v>
      </c>
      <c r="H85" s="63">
        <f t="shared" si="18"/>
        <v>8</v>
      </c>
      <c r="I85" s="67">
        <v>100</v>
      </c>
      <c r="J85" s="13">
        <v>10</v>
      </c>
      <c r="K85" s="64">
        <f>(P48*G85*J85)/(E48*E85)</f>
        <v>153</v>
      </c>
      <c r="L85" s="68">
        <f>K85*E48/1000</f>
        <v>15.3</v>
      </c>
      <c r="M85" s="13">
        <v>1</v>
      </c>
      <c r="N85" s="68">
        <f>(P48*G85*M85)/(E48*E85)*E48/1000</f>
        <v>1.53</v>
      </c>
      <c r="O85" s="13">
        <v>1</v>
      </c>
      <c r="P85" s="68">
        <f>(P48*G85*O85)/(E48*E85)*E48/1000</f>
        <v>1.53</v>
      </c>
    </row>
    <row r="86" spans="1:16" ht="12.75" customHeight="1">
      <c r="A86" s="7">
        <f>A49</f>
        <v>11</v>
      </c>
      <c r="B86" s="17" t="str">
        <f>B49</f>
        <v>k</v>
      </c>
      <c r="C86" s="12">
        <v>7</v>
      </c>
      <c r="D86" s="62">
        <f>(10*8*N49)/(I86*E49)</f>
        <v>0.72</v>
      </c>
      <c r="E86" s="5">
        <v>0.5</v>
      </c>
      <c r="F86" s="5">
        <v>15.5</v>
      </c>
      <c r="G86" s="63">
        <f aca="true" t="shared" si="21" ref="G86:G95">F86-C86</f>
        <v>8.5</v>
      </c>
      <c r="H86" s="63">
        <f aca="true" t="shared" si="22" ref="H86:H95">G86-E86</f>
        <v>8</v>
      </c>
      <c r="I86" s="67">
        <v>100</v>
      </c>
      <c r="J86" s="13">
        <v>10</v>
      </c>
      <c r="K86" s="64">
        <f>(P49*G86*J86)/(E49*E86)</f>
        <v>153</v>
      </c>
      <c r="L86" s="68">
        <f>K86*E49/1000</f>
        <v>15.3</v>
      </c>
      <c r="M86" s="13">
        <v>1</v>
      </c>
      <c r="N86" s="68">
        <f>(P49*G86*M86)/(E49*E86)*E49/1000</f>
        <v>1.53</v>
      </c>
      <c r="O86" s="13">
        <v>1</v>
      </c>
      <c r="P86" s="68">
        <f>(P49*G86*O86)/(E49*E86)*E49/1000</f>
        <v>1.53</v>
      </c>
    </row>
    <row r="87" spans="1:16" ht="12.75" customHeight="1">
      <c r="A87" s="7">
        <f t="shared" si="19"/>
        <v>12</v>
      </c>
      <c r="B87" s="17" t="str">
        <f t="shared" si="20"/>
        <v>l</v>
      </c>
      <c r="C87" s="12">
        <v>7</v>
      </c>
      <c r="D87" s="62">
        <f>(10*8*N50)/(I87*E50)</f>
        <v>0.72</v>
      </c>
      <c r="E87" s="5">
        <v>0.5</v>
      </c>
      <c r="F87" s="5">
        <v>15.5</v>
      </c>
      <c r="G87" s="63">
        <f t="shared" si="21"/>
        <v>8.5</v>
      </c>
      <c r="H87" s="63">
        <f t="shared" si="22"/>
        <v>8</v>
      </c>
      <c r="I87" s="67">
        <v>100</v>
      </c>
      <c r="J87" s="13">
        <v>10</v>
      </c>
      <c r="K87" s="64">
        <f>(P50*G87*J87)/(E50*E87)</f>
        <v>153</v>
      </c>
      <c r="L87" s="68">
        <f>K87*E50/1000</f>
        <v>15.3</v>
      </c>
      <c r="M87" s="13">
        <v>1</v>
      </c>
      <c r="N87" s="68">
        <f>(P50*G87*M87)/(E50*E87)*E50/1000</f>
        <v>1.53</v>
      </c>
      <c r="O87" s="13">
        <v>1</v>
      </c>
      <c r="P87" s="68">
        <f>(P50*G87*O87)/(E50*E87)*E50/1000</f>
        <v>1.53</v>
      </c>
    </row>
    <row r="88" spans="1:16" ht="12.75" customHeight="1">
      <c r="A88" s="7">
        <f t="shared" si="19"/>
        <v>13</v>
      </c>
      <c r="B88" s="17" t="str">
        <f t="shared" si="20"/>
        <v>m</v>
      </c>
      <c r="C88" s="12">
        <v>7</v>
      </c>
      <c r="D88" s="62">
        <f>(10*8*N51)/(I88*E51)</f>
        <v>0.72</v>
      </c>
      <c r="E88" s="5">
        <v>0.5</v>
      </c>
      <c r="F88" s="5">
        <v>15.5</v>
      </c>
      <c r="G88" s="63">
        <f t="shared" si="21"/>
        <v>8.5</v>
      </c>
      <c r="H88" s="63">
        <f t="shared" si="22"/>
        <v>8</v>
      </c>
      <c r="I88" s="67">
        <v>100</v>
      </c>
      <c r="J88" s="13">
        <v>10</v>
      </c>
      <c r="K88" s="64">
        <f>(P51*G88*J88)/(E51*E88)</f>
        <v>153</v>
      </c>
      <c r="L88" s="68">
        <f>K88*E51/1000</f>
        <v>15.3</v>
      </c>
      <c r="M88" s="13">
        <v>1</v>
      </c>
      <c r="N88" s="68">
        <f>(P51*G88*M88)/(E51*E88)*E51/1000</f>
        <v>1.53</v>
      </c>
      <c r="O88" s="13">
        <v>1</v>
      </c>
      <c r="P88" s="68">
        <f>(P51*G88*O88)/(E51*E88)*E51/1000</f>
        <v>1.53</v>
      </c>
    </row>
    <row r="89" spans="1:16" ht="12.75" customHeight="1">
      <c r="A89" s="7">
        <f t="shared" si="19"/>
        <v>14</v>
      </c>
      <c r="B89" s="17" t="str">
        <f t="shared" si="20"/>
        <v>n</v>
      </c>
      <c r="C89" s="12">
        <v>7</v>
      </c>
      <c r="D89" s="62">
        <f>(10*8*N52)/(I89*E52)</f>
        <v>0.72</v>
      </c>
      <c r="E89" s="5">
        <v>0.5</v>
      </c>
      <c r="F89" s="5">
        <v>15.5</v>
      </c>
      <c r="G89" s="63">
        <f t="shared" si="21"/>
        <v>8.5</v>
      </c>
      <c r="H89" s="63">
        <f t="shared" si="22"/>
        <v>8</v>
      </c>
      <c r="I89" s="67">
        <v>100</v>
      </c>
      <c r="J89" s="13">
        <v>10</v>
      </c>
      <c r="K89" s="64">
        <f>(P52*G89*J89)/(E52*E89)</f>
        <v>153</v>
      </c>
      <c r="L89" s="68">
        <f>K89*E52/1000</f>
        <v>15.3</v>
      </c>
      <c r="M89" s="13">
        <v>1</v>
      </c>
      <c r="N89" s="68">
        <f>(P52*G89*M89)/(E52*E89)*E52/1000</f>
        <v>1.53</v>
      </c>
      <c r="O89" s="13">
        <v>1</v>
      </c>
      <c r="P89" s="68">
        <f>(P52*G89*O89)/(E52*E89)*E52/1000</f>
        <v>1.53</v>
      </c>
    </row>
    <row r="90" spans="1:16" ht="12.75" customHeight="1">
      <c r="A90" s="7">
        <f t="shared" si="19"/>
        <v>15</v>
      </c>
      <c r="B90" s="17" t="str">
        <f t="shared" si="20"/>
        <v>o</v>
      </c>
      <c r="C90" s="12">
        <v>7</v>
      </c>
      <c r="D90" s="62">
        <f>(10*8*N53)/(I90*E53)</f>
        <v>0.72</v>
      </c>
      <c r="E90" s="5">
        <v>0.5</v>
      </c>
      <c r="F90" s="5">
        <v>15.5</v>
      </c>
      <c r="G90" s="63">
        <f t="shared" si="21"/>
        <v>8.5</v>
      </c>
      <c r="H90" s="63">
        <f t="shared" si="22"/>
        <v>8</v>
      </c>
      <c r="I90" s="67">
        <v>100</v>
      </c>
      <c r="J90" s="13">
        <v>10</v>
      </c>
      <c r="K90" s="64">
        <f>(P53*G90*J90)/(E53*E90)</f>
        <v>153</v>
      </c>
      <c r="L90" s="68">
        <f>K90*E53/1000</f>
        <v>15.3</v>
      </c>
      <c r="M90" s="13">
        <v>1</v>
      </c>
      <c r="N90" s="68">
        <f>(P53*G90*M90)/(E53*E90)*E53/1000</f>
        <v>1.53</v>
      </c>
      <c r="O90" s="13">
        <v>1</v>
      </c>
      <c r="P90" s="68">
        <f>(P53*G90*O90)/(E53*E90)*E53/1000</f>
        <v>1.53</v>
      </c>
    </row>
    <row r="91" spans="1:16" ht="12.75" customHeight="1">
      <c r="A91" s="7">
        <f t="shared" si="19"/>
        <v>16</v>
      </c>
      <c r="B91" s="17" t="str">
        <f t="shared" si="20"/>
        <v>p</v>
      </c>
      <c r="C91" s="12">
        <v>7</v>
      </c>
      <c r="D91" s="62">
        <f>(10*8*N54)/(I91*E54)</f>
        <v>0.72</v>
      </c>
      <c r="E91" s="5">
        <v>0.5</v>
      </c>
      <c r="F91" s="5">
        <v>15.5</v>
      </c>
      <c r="G91" s="63">
        <f t="shared" si="21"/>
        <v>8.5</v>
      </c>
      <c r="H91" s="63">
        <f t="shared" si="22"/>
        <v>8</v>
      </c>
      <c r="I91" s="67">
        <v>100</v>
      </c>
      <c r="J91" s="13">
        <v>10</v>
      </c>
      <c r="K91" s="64">
        <f>(P54*G91*J91)/(E54*E91)</f>
        <v>153</v>
      </c>
      <c r="L91" s="68">
        <f>K91*E54/1000</f>
        <v>15.3</v>
      </c>
      <c r="M91" s="13">
        <v>1</v>
      </c>
      <c r="N91" s="68">
        <f>(P54*G91*M91)/(E54*E91)*E54/1000</f>
        <v>1.53</v>
      </c>
      <c r="O91" s="13">
        <v>1</v>
      </c>
      <c r="P91" s="68">
        <f>(P54*G91*O91)/(E54*E91)*E54/1000</f>
        <v>1.53</v>
      </c>
    </row>
    <row r="92" spans="1:16" ht="12.75" customHeight="1">
      <c r="A92" s="7">
        <f t="shared" si="19"/>
        <v>17</v>
      </c>
      <c r="B92" s="17" t="str">
        <f t="shared" si="20"/>
        <v>q</v>
      </c>
      <c r="C92" s="12">
        <v>7</v>
      </c>
      <c r="D92" s="62">
        <f>(10*8*N55)/(I92*E55)</f>
        <v>0.72</v>
      </c>
      <c r="E92" s="5">
        <v>0.5</v>
      </c>
      <c r="F92" s="5">
        <v>15.5</v>
      </c>
      <c r="G92" s="63">
        <f t="shared" si="21"/>
        <v>8.5</v>
      </c>
      <c r="H92" s="63">
        <f t="shared" si="22"/>
        <v>8</v>
      </c>
      <c r="I92" s="67">
        <v>100</v>
      </c>
      <c r="J92" s="13">
        <v>10</v>
      </c>
      <c r="K92" s="64">
        <f>(P55*G92*J92)/(E55*E92)</f>
        <v>153</v>
      </c>
      <c r="L92" s="68">
        <f>K92*E55/1000</f>
        <v>15.3</v>
      </c>
      <c r="M92" s="13">
        <v>1</v>
      </c>
      <c r="N92" s="68">
        <f>(P55*G92*M92)/(E55*E92)*E55/1000</f>
        <v>1.53</v>
      </c>
      <c r="O92" s="13">
        <v>1</v>
      </c>
      <c r="P92" s="68">
        <f>(P55*G92*O92)/(E55*E92)*E55/1000</f>
        <v>1.53</v>
      </c>
    </row>
    <row r="93" spans="1:16" ht="12.75" customHeight="1">
      <c r="A93" s="7">
        <f t="shared" si="19"/>
        <v>18</v>
      </c>
      <c r="B93" s="17" t="str">
        <f t="shared" si="20"/>
        <v>r</v>
      </c>
      <c r="C93" s="12">
        <v>7</v>
      </c>
      <c r="D93" s="62">
        <f>(10*8*N56)/(I93*E56)</f>
        <v>0.72</v>
      </c>
      <c r="E93" s="5">
        <v>0.5</v>
      </c>
      <c r="F93" s="5">
        <v>15.5</v>
      </c>
      <c r="G93" s="63">
        <f t="shared" si="21"/>
        <v>8.5</v>
      </c>
      <c r="H93" s="63">
        <f t="shared" si="22"/>
        <v>8</v>
      </c>
      <c r="I93" s="67">
        <v>100</v>
      </c>
      <c r="J93" s="13">
        <v>10</v>
      </c>
      <c r="K93" s="64">
        <f>(P56*G93*J93)/(E56*E93)</f>
        <v>153</v>
      </c>
      <c r="L93" s="68">
        <f>K93*E56/1000</f>
        <v>15.3</v>
      </c>
      <c r="M93" s="13">
        <v>1</v>
      </c>
      <c r="N93" s="68">
        <f>(P56*G93*M93)/(E56*E93)*E56/1000</f>
        <v>1.53</v>
      </c>
      <c r="O93" s="13">
        <v>1</v>
      </c>
      <c r="P93" s="68">
        <f>(P56*G93*O93)/(E56*E93)*E56/1000</f>
        <v>1.53</v>
      </c>
    </row>
    <row r="94" spans="1:16" ht="12.75" customHeight="1">
      <c r="A94" s="7">
        <f t="shared" si="19"/>
        <v>19</v>
      </c>
      <c r="B94" s="17" t="str">
        <f t="shared" si="20"/>
        <v>s</v>
      </c>
      <c r="C94" s="12">
        <v>7</v>
      </c>
      <c r="D94" s="62">
        <f>(10*8*N57)/(I94*E57)</f>
        <v>0.72</v>
      </c>
      <c r="E94" s="5">
        <v>0.5</v>
      </c>
      <c r="F94" s="5">
        <v>15.5</v>
      </c>
      <c r="G94" s="63">
        <f t="shared" si="21"/>
        <v>8.5</v>
      </c>
      <c r="H94" s="63">
        <f t="shared" si="22"/>
        <v>8</v>
      </c>
      <c r="I94" s="67">
        <v>100</v>
      </c>
      <c r="J94" s="13">
        <v>10</v>
      </c>
      <c r="K94" s="64">
        <f>(P57*G94*J94)/(E57*E94)</f>
        <v>153</v>
      </c>
      <c r="L94" s="68">
        <f>K94*E57/1000</f>
        <v>15.3</v>
      </c>
      <c r="M94" s="13">
        <v>1</v>
      </c>
      <c r="N94" s="68">
        <f>(P57*G94*M94)/(E57*E94)*E57/1000</f>
        <v>1.53</v>
      </c>
      <c r="O94" s="13">
        <v>1</v>
      </c>
      <c r="P94" s="68">
        <f>(P57*G94*O94)/(E57*E94)*E57/1000</f>
        <v>1.53</v>
      </c>
    </row>
    <row r="95" spans="1:16" ht="12.75" customHeight="1">
      <c r="A95" s="7">
        <f t="shared" si="19"/>
        <v>20</v>
      </c>
      <c r="B95" s="17" t="str">
        <f t="shared" si="20"/>
        <v>t</v>
      </c>
      <c r="C95" s="12">
        <v>7</v>
      </c>
      <c r="D95" s="62">
        <f>(10*8*N58)/(I95*E58)</f>
        <v>0.72</v>
      </c>
      <c r="E95" s="5">
        <v>0.5</v>
      </c>
      <c r="F95" s="5">
        <v>15.5</v>
      </c>
      <c r="G95" s="63">
        <f t="shared" si="21"/>
        <v>8.5</v>
      </c>
      <c r="H95" s="63">
        <f t="shared" si="22"/>
        <v>8</v>
      </c>
      <c r="I95" s="67">
        <v>100</v>
      </c>
      <c r="J95" s="13">
        <v>10</v>
      </c>
      <c r="K95" s="64">
        <f>(P58*G95*J95)/(E58*E95)</f>
        <v>153</v>
      </c>
      <c r="L95" s="68">
        <f>K95*E58/1000</f>
        <v>15.3</v>
      </c>
      <c r="M95" s="13">
        <v>1</v>
      </c>
      <c r="N95" s="68">
        <f>(P58*G95*M95)/(E58*E95)*E58/1000</f>
        <v>1.53</v>
      </c>
      <c r="O95" s="13">
        <v>1</v>
      </c>
      <c r="P95" s="68">
        <f>(P58*G95*O95)/(E58*E95)*E58/1000</f>
        <v>1.53</v>
      </c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</sheetData>
  <sheetProtection/>
  <mergeCells count="56">
    <mergeCell ref="H9:H10"/>
    <mergeCell ref="I9:I10"/>
    <mergeCell ref="J9:J10"/>
    <mergeCell ref="K9:K10"/>
    <mergeCell ref="A1:P1"/>
    <mergeCell ref="A2:P2"/>
    <mergeCell ref="A5:P5"/>
    <mergeCell ref="A9:A10"/>
    <mergeCell ref="B9:B10"/>
    <mergeCell ref="C9:C10"/>
    <mergeCell ref="D9:D10"/>
    <mergeCell ref="E9:E10"/>
    <mergeCell ref="F9:F10"/>
    <mergeCell ref="G9:G10"/>
    <mergeCell ref="M74:M75"/>
    <mergeCell ref="N74:N75"/>
    <mergeCell ref="L37:L38"/>
    <mergeCell ref="M37:M38"/>
    <mergeCell ref="N37:N38"/>
    <mergeCell ref="H37:H38"/>
    <mergeCell ref="O74:O75"/>
    <mergeCell ref="J74:J75"/>
    <mergeCell ref="B74:B75"/>
    <mergeCell ref="A74:A75"/>
    <mergeCell ref="H74:H75"/>
    <mergeCell ref="K74:K75"/>
    <mergeCell ref="I74:I75"/>
    <mergeCell ref="P37:P38"/>
    <mergeCell ref="K37:K38"/>
    <mergeCell ref="E37:E38"/>
    <mergeCell ref="C74:C75"/>
    <mergeCell ref="D74:D75"/>
    <mergeCell ref="G74:G75"/>
    <mergeCell ref="F74:F75"/>
    <mergeCell ref="E74:E75"/>
    <mergeCell ref="L74:L75"/>
    <mergeCell ref="P74:P75"/>
    <mergeCell ref="O37:O38"/>
    <mergeCell ref="L64:O64"/>
    <mergeCell ref="A33:P33"/>
    <mergeCell ref="A70:P70"/>
    <mergeCell ref="A37:A38"/>
    <mergeCell ref="B37:B38"/>
    <mergeCell ref="C37:C38"/>
    <mergeCell ref="D37:D38"/>
    <mergeCell ref="F37:F38"/>
    <mergeCell ref="G37:G38"/>
    <mergeCell ref="J37:J38"/>
    <mergeCell ref="B65:F65"/>
    <mergeCell ref="B66:F66"/>
    <mergeCell ref="B67:F67"/>
    <mergeCell ref="I37:I38"/>
    <mergeCell ref="B64:F64"/>
    <mergeCell ref="B63:F63"/>
    <mergeCell ref="B62:F62"/>
    <mergeCell ref="B61:F61"/>
  </mergeCells>
  <dataValidations count="2">
    <dataValidation allowBlank="1" showInputMessage="1" showErrorMessage="1" sqref="D76:D95 H11:K30 H39:K58 X69:Y69 T98:Y98 X96:Y97 H76:I95"/>
    <dataValidation type="decimal" operator="greaterThanOrEqual" allowBlank="1" showInputMessage="1" showErrorMessage="1" sqref="N76:N95 T96:X98 K76:L95 E76:G95 T66:X69 D39:E58 D11:E30 L39:P58 P76:P95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480314960629921" right="0.7480314960629921" top="0.984251968503937" bottom="0.984251968503937" header="0.5118110236220472" footer="0.5118110236220472"/>
  <pageSetup fitToHeight="4" horizontalDpi="600" verticalDpi="600" orientation="landscape" scale="64" r:id="rId1"/>
  <rowBreaks count="2" manualBreakCount="2">
    <brk id="99" max="255" man="1"/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1" sqref="A1:N1"/>
    </sheetView>
  </sheetViews>
  <sheetFormatPr defaultColWidth="9.140625" defaultRowHeight="12.75"/>
  <cols>
    <col min="2" max="2" width="12.00390625" style="0" customWidth="1"/>
    <col min="8" max="8" width="9.57421875" style="0" bestFit="1" customWidth="1"/>
    <col min="14" max="14" width="9.57421875" style="0" bestFit="1" customWidth="1"/>
  </cols>
  <sheetData>
    <row r="1" spans="1:27" ht="15.75">
      <c r="A1" s="92" t="s">
        <v>148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0"/>
      <c r="P1" s="30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97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31"/>
      <c r="P2" s="31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5" spans="1:27" ht="12.75">
      <c r="A5" s="93" t="s">
        <v>70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>
      <c r="A6" t="s">
        <v>17</v>
      </c>
    </row>
    <row r="7" ht="12.75">
      <c r="A7" t="s">
        <v>18</v>
      </c>
    </row>
    <row r="9" spans="1:14" ht="16.5" thickBot="1">
      <c r="A9" s="132"/>
      <c r="B9" s="133"/>
      <c r="C9" s="138" t="s">
        <v>7</v>
      </c>
      <c r="D9" s="138"/>
      <c r="E9" s="138"/>
      <c r="F9" s="138"/>
      <c r="G9" s="138"/>
      <c r="H9" s="139"/>
      <c r="I9" s="140" t="s">
        <v>6</v>
      </c>
      <c r="J9" s="138"/>
      <c r="K9" s="138"/>
      <c r="L9" s="138"/>
      <c r="M9" s="138"/>
      <c r="N9" s="138"/>
    </row>
    <row r="10" spans="1:14" ht="12.75" customHeight="1">
      <c r="A10" s="110" t="s">
        <v>179</v>
      </c>
      <c r="B10" s="109" t="s">
        <v>0</v>
      </c>
      <c r="C10" s="137" t="s">
        <v>71</v>
      </c>
      <c r="D10" s="137" t="s">
        <v>62</v>
      </c>
      <c r="E10" s="143" t="s">
        <v>63</v>
      </c>
      <c r="F10" s="137" t="s">
        <v>67</v>
      </c>
      <c r="G10" s="134" t="s">
        <v>68</v>
      </c>
      <c r="H10" s="135" t="s">
        <v>69</v>
      </c>
      <c r="I10" s="141" t="s">
        <v>72</v>
      </c>
      <c r="J10" s="137" t="s">
        <v>73</v>
      </c>
      <c r="K10" s="143" t="s">
        <v>74</v>
      </c>
      <c r="L10" s="137" t="s">
        <v>65</v>
      </c>
      <c r="M10" s="134" t="s">
        <v>64</v>
      </c>
      <c r="N10" s="134" t="s">
        <v>66</v>
      </c>
    </row>
    <row r="11" spans="1:16" ht="48" customHeight="1">
      <c r="A11" s="110"/>
      <c r="B11" s="109"/>
      <c r="C11" s="127"/>
      <c r="D11" s="127"/>
      <c r="E11" s="129"/>
      <c r="F11" s="127"/>
      <c r="G11" s="128"/>
      <c r="H11" s="136"/>
      <c r="I11" s="142"/>
      <c r="J11" s="127"/>
      <c r="K11" s="129"/>
      <c r="L11" s="127"/>
      <c r="M11" s="128"/>
      <c r="N11" s="128"/>
      <c r="O11" s="2"/>
      <c r="P11" s="2"/>
    </row>
    <row r="12" spans="1:14" ht="12.75" customHeight="1">
      <c r="A12" s="7">
        <f>'C - Chemical Separation'!A76</f>
        <v>1</v>
      </c>
      <c r="B12" s="17" t="str">
        <f>'C - Chemical Separation'!B76</f>
        <v>a</v>
      </c>
      <c r="C12" s="12">
        <v>1</v>
      </c>
      <c r="D12" s="34">
        <v>1.1</v>
      </c>
      <c r="E12" s="5">
        <f>D12-C12</f>
        <v>0.10000000000000009</v>
      </c>
      <c r="F12" s="5">
        <v>1.2</v>
      </c>
      <c r="G12" s="63">
        <f>F12-D12</f>
        <v>0.09999999999999987</v>
      </c>
      <c r="H12" s="81">
        <f>G12/E12*100</f>
        <v>99.99999999999977</v>
      </c>
      <c r="I12" s="35">
        <v>1</v>
      </c>
      <c r="J12" s="34">
        <v>1.1</v>
      </c>
      <c r="K12" s="5">
        <f>J12-I12</f>
        <v>0.10000000000000009</v>
      </c>
      <c r="L12" s="5">
        <v>1.2</v>
      </c>
      <c r="M12" s="63">
        <f>L12-J12</f>
        <v>0.09999999999999987</v>
      </c>
      <c r="N12" s="82">
        <f>M12/K12*100</f>
        <v>99.99999999999977</v>
      </c>
    </row>
    <row r="13" spans="1:14" ht="12.75" customHeight="1">
      <c r="A13" s="7">
        <f>'C - Chemical Separation'!A77</f>
        <v>2</v>
      </c>
      <c r="B13" s="17" t="str">
        <f>'C - Chemical Separation'!B77</f>
        <v>b</v>
      </c>
      <c r="C13" s="12">
        <v>1</v>
      </c>
      <c r="D13" s="34">
        <v>1.1</v>
      </c>
      <c r="E13" s="5">
        <f aca="true" t="shared" si="0" ref="E13:E21">D13-C13</f>
        <v>0.10000000000000009</v>
      </c>
      <c r="F13" s="5">
        <v>1.2</v>
      </c>
      <c r="G13" s="63">
        <f aca="true" t="shared" si="1" ref="G13:G21">F13-D13</f>
        <v>0.09999999999999987</v>
      </c>
      <c r="H13" s="81">
        <f aca="true" t="shared" si="2" ref="H13:H21">G13/E13*100</f>
        <v>99.99999999999977</v>
      </c>
      <c r="I13" s="35">
        <v>1</v>
      </c>
      <c r="J13" s="34">
        <v>1.1</v>
      </c>
      <c r="K13" s="5">
        <f aca="true" t="shared" si="3" ref="K13:K21">J13-I13</f>
        <v>0.10000000000000009</v>
      </c>
      <c r="L13" s="5">
        <v>1.2</v>
      </c>
      <c r="M13" s="63">
        <f aca="true" t="shared" si="4" ref="M13:M21">L13-J13</f>
        <v>0.09999999999999987</v>
      </c>
      <c r="N13" s="82">
        <f aca="true" t="shared" si="5" ref="N13:N21">M13/K13*100</f>
        <v>99.99999999999977</v>
      </c>
    </row>
    <row r="14" spans="1:14" ht="12.75" customHeight="1">
      <c r="A14" s="7">
        <f>'C - Chemical Separation'!A78</f>
        <v>3</v>
      </c>
      <c r="B14" s="17" t="str">
        <f>'C - Chemical Separation'!B78</f>
        <v>c</v>
      </c>
      <c r="C14" s="12">
        <v>1</v>
      </c>
      <c r="D14" s="34">
        <v>1.1</v>
      </c>
      <c r="E14" s="5">
        <f t="shared" si="0"/>
        <v>0.10000000000000009</v>
      </c>
      <c r="F14" s="5">
        <v>1.2</v>
      </c>
      <c r="G14" s="63">
        <f t="shared" si="1"/>
        <v>0.09999999999999987</v>
      </c>
      <c r="H14" s="81">
        <f t="shared" si="2"/>
        <v>99.99999999999977</v>
      </c>
      <c r="I14" s="35">
        <v>1</v>
      </c>
      <c r="J14" s="34">
        <v>1.1</v>
      </c>
      <c r="K14" s="5">
        <f t="shared" si="3"/>
        <v>0.10000000000000009</v>
      </c>
      <c r="L14" s="5">
        <v>1.2</v>
      </c>
      <c r="M14" s="63">
        <f t="shared" si="4"/>
        <v>0.09999999999999987</v>
      </c>
      <c r="N14" s="82">
        <f t="shared" si="5"/>
        <v>99.99999999999977</v>
      </c>
    </row>
    <row r="15" spans="1:14" ht="12.75" customHeight="1">
      <c r="A15" s="7">
        <f>'C - Chemical Separation'!A79</f>
        <v>4</v>
      </c>
      <c r="B15" s="17" t="str">
        <f>'C - Chemical Separation'!B79</f>
        <v>d</v>
      </c>
      <c r="C15" s="12">
        <v>1</v>
      </c>
      <c r="D15" s="34">
        <v>1.1</v>
      </c>
      <c r="E15" s="5">
        <f t="shared" si="0"/>
        <v>0.10000000000000009</v>
      </c>
      <c r="F15" s="5">
        <v>1.2</v>
      </c>
      <c r="G15" s="63">
        <f t="shared" si="1"/>
        <v>0.09999999999999987</v>
      </c>
      <c r="H15" s="81">
        <f t="shared" si="2"/>
        <v>99.99999999999977</v>
      </c>
      <c r="I15" s="35">
        <v>1</v>
      </c>
      <c r="J15" s="34">
        <v>1.1</v>
      </c>
      <c r="K15" s="5">
        <f t="shared" si="3"/>
        <v>0.10000000000000009</v>
      </c>
      <c r="L15" s="5">
        <v>1.2</v>
      </c>
      <c r="M15" s="63">
        <f t="shared" si="4"/>
        <v>0.09999999999999987</v>
      </c>
      <c r="N15" s="82">
        <f t="shared" si="5"/>
        <v>99.99999999999977</v>
      </c>
    </row>
    <row r="16" spans="1:14" ht="12.75" customHeight="1">
      <c r="A16" s="7">
        <f>'C - Chemical Separation'!A80</f>
        <v>5</v>
      </c>
      <c r="B16" s="17" t="str">
        <f>'C - Chemical Separation'!B80</f>
        <v>e</v>
      </c>
      <c r="C16" s="12">
        <v>1</v>
      </c>
      <c r="D16" s="34">
        <v>1.1</v>
      </c>
      <c r="E16" s="5">
        <f t="shared" si="0"/>
        <v>0.10000000000000009</v>
      </c>
      <c r="F16" s="5">
        <v>1.2</v>
      </c>
      <c r="G16" s="63">
        <f t="shared" si="1"/>
        <v>0.09999999999999987</v>
      </c>
      <c r="H16" s="81">
        <f t="shared" si="2"/>
        <v>99.99999999999977</v>
      </c>
      <c r="I16" s="35">
        <v>1</v>
      </c>
      <c r="J16" s="34">
        <v>1.1</v>
      </c>
      <c r="K16" s="5">
        <f t="shared" si="3"/>
        <v>0.10000000000000009</v>
      </c>
      <c r="L16" s="5">
        <v>1.2</v>
      </c>
      <c r="M16" s="63">
        <f t="shared" si="4"/>
        <v>0.09999999999999987</v>
      </c>
      <c r="N16" s="82">
        <f t="shared" si="5"/>
        <v>99.99999999999977</v>
      </c>
    </row>
    <row r="17" spans="1:14" ht="12.75" customHeight="1">
      <c r="A17" s="7">
        <f>'C - Chemical Separation'!A81</f>
        <v>6</v>
      </c>
      <c r="B17" s="17" t="str">
        <f>'C - Chemical Separation'!B81</f>
        <v>f</v>
      </c>
      <c r="C17" s="12">
        <v>1</v>
      </c>
      <c r="D17" s="34">
        <v>1.1</v>
      </c>
      <c r="E17" s="5">
        <f t="shared" si="0"/>
        <v>0.10000000000000009</v>
      </c>
      <c r="F17" s="5">
        <v>1.2</v>
      </c>
      <c r="G17" s="63">
        <f t="shared" si="1"/>
        <v>0.09999999999999987</v>
      </c>
      <c r="H17" s="81">
        <f t="shared" si="2"/>
        <v>99.99999999999977</v>
      </c>
      <c r="I17" s="35">
        <v>1</v>
      </c>
      <c r="J17" s="34">
        <v>1.1</v>
      </c>
      <c r="K17" s="5">
        <f t="shared" si="3"/>
        <v>0.10000000000000009</v>
      </c>
      <c r="L17" s="5">
        <v>1.2</v>
      </c>
      <c r="M17" s="63">
        <f t="shared" si="4"/>
        <v>0.09999999999999987</v>
      </c>
      <c r="N17" s="82">
        <f t="shared" si="5"/>
        <v>99.99999999999977</v>
      </c>
    </row>
    <row r="18" spans="1:14" ht="12.75" customHeight="1">
      <c r="A18" s="7">
        <f>'C - Chemical Separation'!A82</f>
        <v>7</v>
      </c>
      <c r="B18" s="17" t="str">
        <f>'C - Chemical Separation'!B82</f>
        <v>g</v>
      </c>
      <c r="C18" s="12">
        <v>1</v>
      </c>
      <c r="D18" s="34">
        <v>1.1</v>
      </c>
      <c r="E18" s="5">
        <f t="shared" si="0"/>
        <v>0.10000000000000009</v>
      </c>
      <c r="F18" s="5">
        <v>1.2</v>
      </c>
      <c r="G18" s="63">
        <f t="shared" si="1"/>
        <v>0.09999999999999987</v>
      </c>
      <c r="H18" s="81">
        <f t="shared" si="2"/>
        <v>99.99999999999977</v>
      </c>
      <c r="I18" s="35">
        <v>1</v>
      </c>
      <c r="J18" s="34">
        <v>1.1</v>
      </c>
      <c r="K18" s="5">
        <f t="shared" si="3"/>
        <v>0.10000000000000009</v>
      </c>
      <c r="L18" s="5">
        <v>1.2</v>
      </c>
      <c r="M18" s="63">
        <f t="shared" si="4"/>
        <v>0.09999999999999987</v>
      </c>
      <c r="N18" s="82">
        <f t="shared" si="5"/>
        <v>99.99999999999977</v>
      </c>
    </row>
    <row r="19" spans="1:14" ht="12.75" customHeight="1">
      <c r="A19" s="7">
        <f>'C - Chemical Separation'!A83</f>
        <v>8</v>
      </c>
      <c r="B19" s="17" t="str">
        <f>'C - Chemical Separation'!B83</f>
        <v>h</v>
      </c>
      <c r="C19" s="12">
        <v>1</v>
      </c>
      <c r="D19" s="34">
        <v>1.1</v>
      </c>
      <c r="E19" s="5">
        <f t="shared" si="0"/>
        <v>0.10000000000000009</v>
      </c>
      <c r="F19" s="5">
        <v>1.2</v>
      </c>
      <c r="G19" s="63">
        <f t="shared" si="1"/>
        <v>0.09999999999999987</v>
      </c>
      <c r="H19" s="81">
        <f t="shared" si="2"/>
        <v>99.99999999999977</v>
      </c>
      <c r="I19" s="35">
        <v>1</v>
      </c>
      <c r="J19" s="34">
        <v>1.1</v>
      </c>
      <c r="K19" s="5">
        <f t="shared" si="3"/>
        <v>0.10000000000000009</v>
      </c>
      <c r="L19" s="5">
        <v>1.2</v>
      </c>
      <c r="M19" s="63">
        <f t="shared" si="4"/>
        <v>0.09999999999999987</v>
      </c>
      <c r="N19" s="82">
        <f t="shared" si="5"/>
        <v>99.99999999999977</v>
      </c>
    </row>
    <row r="20" spans="1:14" ht="12.75" customHeight="1">
      <c r="A20" s="7">
        <f>'C - Chemical Separation'!A84</f>
        <v>9</v>
      </c>
      <c r="B20" s="17" t="str">
        <f>'C - Chemical Separation'!B84</f>
        <v>i</v>
      </c>
      <c r="C20" s="12">
        <v>1</v>
      </c>
      <c r="D20" s="34">
        <v>1.1</v>
      </c>
      <c r="E20" s="5">
        <f t="shared" si="0"/>
        <v>0.10000000000000009</v>
      </c>
      <c r="F20" s="5">
        <v>1.2</v>
      </c>
      <c r="G20" s="63">
        <f t="shared" si="1"/>
        <v>0.09999999999999987</v>
      </c>
      <c r="H20" s="81">
        <f t="shared" si="2"/>
        <v>99.99999999999977</v>
      </c>
      <c r="I20" s="35">
        <v>1</v>
      </c>
      <c r="J20" s="34">
        <v>1.1</v>
      </c>
      <c r="K20" s="5">
        <f t="shared" si="3"/>
        <v>0.10000000000000009</v>
      </c>
      <c r="L20" s="5">
        <v>1.2</v>
      </c>
      <c r="M20" s="63">
        <f t="shared" si="4"/>
        <v>0.09999999999999987</v>
      </c>
      <c r="N20" s="82">
        <f t="shared" si="5"/>
        <v>99.99999999999977</v>
      </c>
    </row>
    <row r="21" spans="1:14" ht="12.75" customHeight="1">
      <c r="A21" s="7">
        <f>'C - Chemical Separation'!A85</f>
        <v>10</v>
      </c>
      <c r="B21" s="17" t="str">
        <f>'C - Chemical Separation'!B85</f>
        <v>j</v>
      </c>
      <c r="C21" s="12">
        <v>1</v>
      </c>
      <c r="D21" s="34">
        <v>1.1</v>
      </c>
      <c r="E21" s="5">
        <f t="shared" si="0"/>
        <v>0.10000000000000009</v>
      </c>
      <c r="F21" s="5">
        <v>1.2</v>
      </c>
      <c r="G21" s="63">
        <f t="shared" si="1"/>
        <v>0.09999999999999987</v>
      </c>
      <c r="H21" s="81">
        <f t="shared" si="2"/>
        <v>99.99999999999977</v>
      </c>
      <c r="I21" s="35">
        <v>1</v>
      </c>
      <c r="J21" s="34">
        <v>1.1</v>
      </c>
      <c r="K21" s="5">
        <f t="shared" si="3"/>
        <v>0.10000000000000009</v>
      </c>
      <c r="L21" s="5">
        <v>1.2</v>
      </c>
      <c r="M21" s="63">
        <f t="shared" si="4"/>
        <v>0.09999999999999987</v>
      </c>
      <c r="N21" s="82">
        <f t="shared" si="5"/>
        <v>99.99999999999977</v>
      </c>
    </row>
    <row r="22" spans="1:14" ht="12.75" customHeight="1">
      <c r="A22" s="7">
        <f>'C - Chemical Separation'!A86</f>
        <v>11</v>
      </c>
      <c r="B22" s="17" t="str">
        <f>'C - Chemical Separation'!B86</f>
        <v>k</v>
      </c>
      <c r="C22" s="12">
        <v>1</v>
      </c>
      <c r="D22" s="34">
        <v>1.1</v>
      </c>
      <c r="E22" s="5">
        <f>D22-C22</f>
        <v>0.10000000000000009</v>
      </c>
      <c r="F22" s="5">
        <v>1.2</v>
      </c>
      <c r="G22" s="63">
        <f>F22-D22</f>
        <v>0.09999999999999987</v>
      </c>
      <c r="H22" s="81">
        <f>G22/E22*100</f>
        <v>99.99999999999977</v>
      </c>
      <c r="I22" s="35">
        <v>1</v>
      </c>
      <c r="J22" s="34">
        <v>1.1</v>
      </c>
      <c r="K22" s="5">
        <f>J22-I22</f>
        <v>0.10000000000000009</v>
      </c>
      <c r="L22" s="5">
        <v>1.2</v>
      </c>
      <c r="M22" s="63">
        <f>L22-J22</f>
        <v>0.09999999999999987</v>
      </c>
      <c r="N22" s="82">
        <f>M22/K22*100</f>
        <v>99.99999999999977</v>
      </c>
    </row>
    <row r="23" spans="1:14" ht="12.75" customHeight="1">
      <c r="A23" s="7">
        <f>'C - Chemical Separation'!A87</f>
        <v>12</v>
      </c>
      <c r="B23" s="17" t="str">
        <f>'C - Chemical Separation'!B87</f>
        <v>l</v>
      </c>
      <c r="C23" s="12">
        <v>1</v>
      </c>
      <c r="D23" s="34">
        <v>1.1</v>
      </c>
      <c r="E23" s="5">
        <f aca="true" t="shared" si="6" ref="E23:E31">D23-C23</f>
        <v>0.10000000000000009</v>
      </c>
      <c r="F23" s="5">
        <v>1.2</v>
      </c>
      <c r="G23" s="63">
        <f aca="true" t="shared" si="7" ref="G23:G31">F23-D23</f>
        <v>0.09999999999999987</v>
      </c>
      <c r="H23" s="81">
        <f aca="true" t="shared" si="8" ref="H23:H31">G23/E23*100</f>
        <v>99.99999999999977</v>
      </c>
      <c r="I23" s="35">
        <v>1</v>
      </c>
      <c r="J23" s="34">
        <v>1.1</v>
      </c>
      <c r="K23" s="5">
        <f aca="true" t="shared" si="9" ref="K23:K31">J23-I23</f>
        <v>0.10000000000000009</v>
      </c>
      <c r="L23" s="5">
        <v>1.2</v>
      </c>
      <c r="M23" s="63">
        <f aca="true" t="shared" si="10" ref="M23:M31">L23-J23</f>
        <v>0.09999999999999987</v>
      </c>
      <c r="N23" s="82">
        <f aca="true" t="shared" si="11" ref="N23:N31">M23/K23*100</f>
        <v>99.99999999999977</v>
      </c>
    </row>
    <row r="24" spans="1:14" ht="12.75" customHeight="1">
      <c r="A24" s="7">
        <f>'C - Chemical Separation'!A88</f>
        <v>13</v>
      </c>
      <c r="B24" s="17" t="str">
        <f>'C - Chemical Separation'!B88</f>
        <v>m</v>
      </c>
      <c r="C24" s="12">
        <v>1</v>
      </c>
      <c r="D24" s="34">
        <v>1.1</v>
      </c>
      <c r="E24" s="5">
        <f t="shared" si="6"/>
        <v>0.10000000000000009</v>
      </c>
      <c r="F24" s="5">
        <v>1.2</v>
      </c>
      <c r="G24" s="63">
        <f t="shared" si="7"/>
        <v>0.09999999999999987</v>
      </c>
      <c r="H24" s="81">
        <f t="shared" si="8"/>
        <v>99.99999999999977</v>
      </c>
      <c r="I24" s="35">
        <v>1</v>
      </c>
      <c r="J24" s="34">
        <v>1.1</v>
      </c>
      <c r="K24" s="5">
        <f t="shared" si="9"/>
        <v>0.10000000000000009</v>
      </c>
      <c r="L24" s="5">
        <v>1.2</v>
      </c>
      <c r="M24" s="63">
        <f t="shared" si="10"/>
        <v>0.09999999999999987</v>
      </c>
      <c r="N24" s="82">
        <f t="shared" si="11"/>
        <v>99.99999999999977</v>
      </c>
    </row>
    <row r="25" spans="1:14" ht="12.75" customHeight="1">
      <c r="A25" s="7">
        <f>'C - Chemical Separation'!A89</f>
        <v>14</v>
      </c>
      <c r="B25" s="17" t="str">
        <f>'C - Chemical Separation'!B89</f>
        <v>n</v>
      </c>
      <c r="C25" s="12">
        <v>1</v>
      </c>
      <c r="D25" s="34">
        <v>1.1</v>
      </c>
      <c r="E25" s="5">
        <f t="shared" si="6"/>
        <v>0.10000000000000009</v>
      </c>
      <c r="F25" s="5">
        <v>1.2</v>
      </c>
      <c r="G25" s="63">
        <f t="shared" si="7"/>
        <v>0.09999999999999987</v>
      </c>
      <c r="H25" s="81">
        <f t="shared" si="8"/>
        <v>99.99999999999977</v>
      </c>
      <c r="I25" s="35">
        <v>1</v>
      </c>
      <c r="J25" s="34">
        <v>1.1</v>
      </c>
      <c r="K25" s="5">
        <f t="shared" si="9"/>
        <v>0.10000000000000009</v>
      </c>
      <c r="L25" s="5">
        <v>1.2</v>
      </c>
      <c r="M25" s="63">
        <f t="shared" si="10"/>
        <v>0.09999999999999987</v>
      </c>
      <c r="N25" s="82">
        <f t="shared" si="11"/>
        <v>99.99999999999977</v>
      </c>
    </row>
    <row r="26" spans="1:14" ht="12.75" customHeight="1">
      <c r="A26" s="7">
        <f>'C - Chemical Separation'!A90</f>
        <v>15</v>
      </c>
      <c r="B26" s="17" t="str">
        <f>'C - Chemical Separation'!B90</f>
        <v>o</v>
      </c>
      <c r="C26" s="12">
        <v>1</v>
      </c>
      <c r="D26" s="34">
        <v>1.1</v>
      </c>
      <c r="E26" s="5">
        <f t="shared" si="6"/>
        <v>0.10000000000000009</v>
      </c>
      <c r="F26" s="5">
        <v>1.2</v>
      </c>
      <c r="G26" s="63">
        <f t="shared" si="7"/>
        <v>0.09999999999999987</v>
      </c>
      <c r="H26" s="81">
        <f t="shared" si="8"/>
        <v>99.99999999999977</v>
      </c>
      <c r="I26" s="35">
        <v>1</v>
      </c>
      <c r="J26" s="34">
        <v>1.1</v>
      </c>
      <c r="K26" s="5">
        <f t="shared" si="9"/>
        <v>0.10000000000000009</v>
      </c>
      <c r="L26" s="5">
        <v>1.2</v>
      </c>
      <c r="M26" s="63">
        <f t="shared" si="10"/>
        <v>0.09999999999999987</v>
      </c>
      <c r="N26" s="82">
        <f t="shared" si="11"/>
        <v>99.99999999999977</v>
      </c>
    </row>
    <row r="27" spans="1:14" ht="12.75" customHeight="1">
      <c r="A27" s="7">
        <f>'C - Chemical Separation'!A91</f>
        <v>16</v>
      </c>
      <c r="B27" s="17" t="str">
        <f>'C - Chemical Separation'!B91</f>
        <v>p</v>
      </c>
      <c r="C27" s="12">
        <v>1</v>
      </c>
      <c r="D27" s="34">
        <v>1.1</v>
      </c>
      <c r="E27" s="5">
        <f t="shared" si="6"/>
        <v>0.10000000000000009</v>
      </c>
      <c r="F27" s="5">
        <v>1.2</v>
      </c>
      <c r="G27" s="63">
        <f t="shared" si="7"/>
        <v>0.09999999999999987</v>
      </c>
      <c r="H27" s="81">
        <f t="shared" si="8"/>
        <v>99.99999999999977</v>
      </c>
      <c r="I27" s="35">
        <v>1</v>
      </c>
      <c r="J27" s="34">
        <v>1.1</v>
      </c>
      <c r="K27" s="5">
        <f t="shared" si="9"/>
        <v>0.10000000000000009</v>
      </c>
      <c r="L27" s="5">
        <v>1.2</v>
      </c>
      <c r="M27" s="63">
        <f t="shared" si="10"/>
        <v>0.09999999999999987</v>
      </c>
      <c r="N27" s="82">
        <f t="shared" si="11"/>
        <v>99.99999999999977</v>
      </c>
    </row>
    <row r="28" spans="1:14" ht="12.75" customHeight="1">
      <c r="A28" s="7">
        <f>'C - Chemical Separation'!A92</f>
        <v>17</v>
      </c>
      <c r="B28" s="17" t="str">
        <f>'C - Chemical Separation'!B92</f>
        <v>q</v>
      </c>
      <c r="C28" s="12">
        <v>1</v>
      </c>
      <c r="D28" s="34">
        <v>1.1</v>
      </c>
      <c r="E28" s="5">
        <f t="shared" si="6"/>
        <v>0.10000000000000009</v>
      </c>
      <c r="F28" s="5">
        <v>1.2</v>
      </c>
      <c r="G28" s="63">
        <f t="shared" si="7"/>
        <v>0.09999999999999987</v>
      </c>
      <c r="H28" s="81">
        <f t="shared" si="8"/>
        <v>99.99999999999977</v>
      </c>
      <c r="I28" s="35">
        <v>1</v>
      </c>
      <c r="J28" s="34">
        <v>1.1</v>
      </c>
      <c r="K28" s="5">
        <f t="shared" si="9"/>
        <v>0.10000000000000009</v>
      </c>
      <c r="L28" s="5">
        <v>1.2</v>
      </c>
      <c r="M28" s="63">
        <f t="shared" si="10"/>
        <v>0.09999999999999987</v>
      </c>
      <c r="N28" s="82">
        <f t="shared" si="11"/>
        <v>99.99999999999977</v>
      </c>
    </row>
    <row r="29" spans="1:14" ht="12.75" customHeight="1">
      <c r="A29" s="7">
        <f>'C - Chemical Separation'!A93</f>
        <v>18</v>
      </c>
      <c r="B29" s="17" t="str">
        <f>'C - Chemical Separation'!B93</f>
        <v>r</v>
      </c>
      <c r="C29" s="12">
        <v>1</v>
      </c>
      <c r="D29" s="34">
        <v>1.1</v>
      </c>
      <c r="E29" s="5">
        <f t="shared" si="6"/>
        <v>0.10000000000000009</v>
      </c>
      <c r="F29" s="5">
        <v>1.2</v>
      </c>
      <c r="G29" s="63">
        <f t="shared" si="7"/>
        <v>0.09999999999999987</v>
      </c>
      <c r="H29" s="81">
        <f t="shared" si="8"/>
        <v>99.99999999999977</v>
      </c>
      <c r="I29" s="35">
        <v>1</v>
      </c>
      <c r="J29" s="34">
        <v>1.1</v>
      </c>
      <c r="K29" s="5">
        <f t="shared" si="9"/>
        <v>0.10000000000000009</v>
      </c>
      <c r="L29" s="5">
        <v>1.2</v>
      </c>
      <c r="M29" s="63">
        <f t="shared" si="10"/>
        <v>0.09999999999999987</v>
      </c>
      <c r="N29" s="82">
        <f t="shared" si="11"/>
        <v>99.99999999999977</v>
      </c>
    </row>
    <row r="30" spans="1:14" ht="12.75" customHeight="1">
      <c r="A30" s="7">
        <f>'C - Chemical Separation'!A94</f>
        <v>19</v>
      </c>
      <c r="B30" s="17" t="str">
        <f>'C - Chemical Separation'!B94</f>
        <v>s</v>
      </c>
      <c r="C30" s="12">
        <v>1</v>
      </c>
      <c r="D30" s="34">
        <v>1.1</v>
      </c>
      <c r="E30" s="5">
        <f t="shared" si="6"/>
        <v>0.10000000000000009</v>
      </c>
      <c r="F30" s="5">
        <v>1.2</v>
      </c>
      <c r="G30" s="63">
        <f t="shared" si="7"/>
        <v>0.09999999999999987</v>
      </c>
      <c r="H30" s="81">
        <f t="shared" si="8"/>
        <v>99.99999999999977</v>
      </c>
      <c r="I30" s="35">
        <v>1</v>
      </c>
      <c r="J30" s="34">
        <v>1.1</v>
      </c>
      <c r="K30" s="5">
        <f t="shared" si="9"/>
        <v>0.10000000000000009</v>
      </c>
      <c r="L30" s="5">
        <v>1.2</v>
      </c>
      <c r="M30" s="63">
        <f t="shared" si="10"/>
        <v>0.09999999999999987</v>
      </c>
      <c r="N30" s="82">
        <f t="shared" si="11"/>
        <v>99.99999999999977</v>
      </c>
    </row>
    <row r="31" spans="1:14" ht="12.75" customHeight="1">
      <c r="A31" s="7">
        <f>'C - Chemical Separation'!A95</f>
        <v>20</v>
      </c>
      <c r="B31" s="17" t="str">
        <f>'C - Chemical Separation'!B95</f>
        <v>t</v>
      </c>
      <c r="C31" s="12">
        <v>1</v>
      </c>
      <c r="D31" s="34">
        <v>1.1</v>
      </c>
      <c r="E31" s="5">
        <f t="shared" si="6"/>
        <v>0.10000000000000009</v>
      </c>
      <c r="F31" s="5">
        <v>1.2</v>
      </c>
      <c r="G31" s="63">
        <f t="shared" si="7"/>
        <v>0.09999999999999987</v>
      </c>
      <c r="H31" s="81">
        <f t="shared" si="8"/>
        <v>99.99999999999977</v>
      </c>
      <c r="I31" s="35">
        <v>1</v>
      </c>
      <c r="J31" s="34">
        <v>1.1</v>
      </c>
      <c r="K31" s="5">
        <f t="shared" si="9"/>
        <v>0.10000000000000009</v>
      </c>
      <c r="L31" s="5">
        <v>1.2</v>
      </c>
      <c r="M31" s="63">
        <f t="shared" si="10"/>
        <v>0.09999999999999987</v>
      </c>
      <c r="N31" s="82">
        <f t="shared" si="11"/>
        <v>99.99999999999977</v>
      </c>
    </row>
  </sheetData>
  <sheetProtection/>
  <mergeCells count="20">
    <mergeCell ref="C9:H9"/>
    <mergeCell ref="I9:N9"/>
    <mergeCell ref="I10:I11"/>
    <mergeCell ref="J10:J11"/>
    <mergeCell ref="K10:K11"/>
    <mergeCell ref="L10:L11"/>
    <mergeCell ref="D10:D11"/>
    <mergeCell ref="E10:E11"/>
    <mergeCell ref="F10:F11"/>
    <mergeCell ref="G10:G11"/>
    <mergeCell ref="A9:B9"/>
    <mergeCell ref="A1:N1"/>
    <mergeCell ref="M10:M11"/>
    <mergeCell ref="N10:N11"/>
    <mergeCell ref="A2:N2"/>
    <mergeCell ref="H10:H11"/>
    <mergeCell ref="A5:P5"/>
    <mergeCell ref="A10:A11"/>
    <mergeCell ref="B10:B11"/>
    <mergeCell ref="C10:C11"/>
  </mergeCells>
  <dataValidations count="2">
    <dataValidation type="decimal" operator="greaterThanOrEqual" allowBlank="1" showInputMessage="1" showErrorMessage="1" sqref="E12:G31 K12:M31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D12:D31 N12:N31 J12:J31 H12:H31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L14" sqref="L14"/>
    </sheetView>
  </sheetViews>
  <sheetFormatPr defaultColWidth="8.8515625" defaultRowHeight="12.75"/>
  <cols>
    <col min="1" max="1" width="9.140625" style="0" customWidth="1"/>
    <col min="2" max="2" width="12.00390625" style="0" customWidth="1"/>
    <col min="3" max="3" width="43.57421875" style="0" bestFit="1" customWidth="1"/>
    <col min="4" max="4" width="7.8515625" style="0" customWidth="1"/>
    <col min="5" max="7" width="9.140625" style="0" customWidth="1"/>
    <col min="8" max="8" width="8.57421875" style="0" customWidth="1"/>
    <col min="9" max="9" width="9.00390625" style="0" bestFit="1" customWidth="1"/>
    <col min="10" max="10" width="8.8515625" style="0" customWidth="1"/>
    <col min="11" max="11" width="9.421875" style="0" customWidth="1"/>
    <col min="12" max="12" width="8.8515625" style="0" customWidth="1"/>
    <col min="13" max="13" width="9.00390625" style="0" customWidth="1"/>
    <col min="14" max="14" width="10.00390625" style="0" customWidth="1"/>
    <col min="15" max="15" width="8.8515625" style="0" customWidth="1"/>
    <col min="16" max="16" width="9.00390625" style="0" customWidth="1"/>
    <col min="17" max="17" width="9.140625" style="0" customWidth="1"/>
  </cols>
  <sheetData>
    <row r="1" spans="1:28" ht="15.75">
      <c r="A1" s="92" t="s">
        <v>153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30"/>
      <c r="Q1" s="30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>
      <c r="A2" s="97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1"/>
      <c r="Q2" s="31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" customFormat="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s="1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15" ht="12.75">
      <c r="A5" s="93" t="s">
        <v>152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2:7" ht="12.75">
      <c r="B6" s="61"/>
      <c r="C6" s="61"/>
      <c r="D6" s="61"/>
      <c r="E6" s="61"/>
      <c r="F6" s="61"/>
      <c r="G6" s="61"/>
    </row>
    <row r="7" spans="1:10" ht="12.75">
      <c r="A7" s="150" t="s">
        <v>123</v>
      </c>
      <c r="B7" s="150"/>
      <c r="C7" s="150"/>
      <c r="D7" s="150"/>
      <c r="E7" s="42"/>
      <c r="F7" s="42"/>
      <c r="G7" s="42"/>
      <c r="H7" s="42"/>
      <c r="I7" s="42"/>
      <c r="J7" s="42"/>
    </row>
    <row r="8" spans="1:12" ht="13.5">
      <c r="A8" s="148" t="s">
        <v>159</v>
      </c>
      <c r="B8" s="148"/>
      <c r="C8" s="148"/>
      <c r="D8" s="148"/>
      <c r="E8" s="50">
        <v>2.23E+19</v>
      </c>
      <c r="F8" s="50"/>
      <c r="G8" s="42"/>
      <c r="H8" s="148" t="s">
        <v>116</v>
      </c>
      <c r="I8" s="148"/>
      <c r="J8" s="148"/>
      <c r="K8" s="148"/>
      <c r="L8" s="50">
        <v>6.68E+19</v>
      </c>
    </row>
    <row r="9" spans="1:12" ht="12.75">
      <c r="A9" s="51"/>
      <c r="B9" s="51"/>
      <c r="C9" s="51"/>
      <c r="D9" s="51"/>
      <c r="E9" s="48"/>
      <c r="F9" s="48"/>
      <c r="H9" s="51"/>
      <c r="I9" s="51"/>
      <c r="J9" s="51"/>
      <c r="K9" s="51"/>
      <c r="L9" s="48"/>
    </row>
    <row r="10" ht="12.75">
      <c r="G10" s="61"/>
    </row>
    <row r="11" spans="1:15" ht="13.5" customHeight="1">
      <c r="A11" s="102" t="s">
        <v>30</v>
      </c>
      <c r="B11" s="101" t="s">
        <v>0</v>
      </c>
      <c r="C11" s="151" t="s">
        <v>1</v>
      </c>
      <c r="D11" s="101" t="s">
        <v>190</v>
      </c>
      <c r="E11" s="101" t="s">
        <v>126</v>
      </c>
      <c r="F11" s="127" t="s">
        <v>160</v>
      </c>
      <c r="G11" s="127" t="s">
        <v>161</v>
      </c>
      <c r="H11" s="149" t="s">
        <v>154</v>
      </c>
      <c r="I11" s="88" t="s">
        <v>155</v>
      </c>
      <c r="J11" s="149" t="s">
        <v>156</v>
      </c>
      <c r="K11" s="147" t="s">
        <v>163</v>
      </c>
      <c r="L11" s="88" t="s">
        <v>157</v>
      </c>
      <c r="M11" s="144" t="s">
        <v>158</v>
      </c>
      <c r="N11" s="144" t="s">
        <v>162</v>
      </c>
      <c r="O11" s="147" t="s">
        <v>164</v>
      </c>
    </row>
    <row r="12" spans="1:15" ht="12.75" customHeight="1">
      <c r="A12" s="102"/>
      <c r="B12" s="101"/>
      <c r="C12" s="152"/>
      <c r="D12" s="101"/>
      <c r="E12" s="101"/>
      <c r="F12" s="127"/>
      <c r="G12" s="127"/>
      <c r="H12" s="146"/>
      <c r="I12" s="146"/>
      <c r="J12" s="146"/>
      <c r="K12" s="146"/>
      <c r="L12" s="146"/>
      <c r="M12" s="145"/>
      <c r="N12" s="146"/>
      <c r="O12" s="146"/>
    </row>
    <row r="13" spans="1:15" ht="30" customHeight="1">
      <c r="A13" s="102"/>
      <c r="B13" s="101"/>
      <c r="C13" s="153"/>
      <c r="D13" s="101"/>
      <c r="E13" s="101"/>
      <c r="F13" s="127"/>
      <c r="G13" s="127"/>
      <c r="H13" s="146"/>
      <c r="I13" s="146"/>
      <c r="J13" s="146"/>
      <c r="K13" s="146"/>
      <c r="L13" s="146"/>
      <c r="M13" s="145"/>
      <c r="N13" s="146"/>
      <c r="O13" s="146"/>
    </row>
    <row r="14" spans="1:15" ht="12" customHeight="1">
      <c r="A14" s="46">
        <v>1</v>
      </c>
      <c r="B14" s="80" t="str">
        <f>'C - Chemical Separation'!B11</f>
        <v>a</v>
      </c>
      <c r="C14" s="71"/>
      <c r="D14" s="72">
        <v>100</v>
      </c>
      <c r="E14" s="73">
        <f>'C - Chemical Separation'!E39</f>
        <v>100</v>
      </c>
      <c r="F14" s="73">
        <v>5.4</v>
      </c>
      <c r="G14" s="73">
        <v>38.9</v>
      </c>
      <c r="H14" s="74">
        <f>F14*(D14*1000)*E14</f>
        <v>54000000</v>
      </c>
      <c r="I14" s="75">
        <f>'C - Chemical Separation'!H39</f>
        <v>0.3</v>
      </c>
      <c r="J14" s="74">
        <f aca="true" t="shared" si="0" ref="J14:J23">$L$8*I14</f>
        <v>2.004E+19</v>
      </c>
      <c r="K14" s="76">
        <f aca="true" t="shared" si="1" ref="K14:K23">H14/J14</f>
        <v>2.694610778443114E-12</v>
      </c>
      <c r="L14" s="73">
        <f>'C - Chemical Separation'!K76</f>
        <v>153</v>
      </c>
      <c r="M14" s="74">
        <f>(D14*1000)*G14</f>
        <v>3890000</v>
      </c>
      <c r="N14" s="77">
        <f aca="true" t="shared" si="2" ref="N14:N23">L14*$E$8/1000</f>
        <v>3.4119E+18</v>
      </c>
      <c r="O14" s="76">
        <f aca="true" t="shared" si="3" ref="O14:O23">M14/N14</f>
        <v>1.1401272018523404E-12</v>
      </c>
    </row>
    <row r="15" spans="1:15" ht="12" customHeight="1">
      <c r="A15" s="46">
        <v>2</v>
      </c>
      <c r="B15" s="80" t="str">
        <f>'C - Chemical Separation'!B12</f>
        <v>b</v>
      </c>
      <c r="C15" s="71"/>
      <c r="D15" s="72">
        <v>100</v>
      </c>
      <c r="E15" s="73">
        <f>'C - Chemical Separation'!E40</f>
        <v>100</v>
      </c>
      <c r="F15" s="73">
        <v>5.4</v>
      </c>
      <c r="G15" s="73">
        <v>38.9</v>
      </c>
      <c r="H15" s="74">
        <f aca="true" t="shared" si="4" ref="H15:H33">F15*(D15*1000)*E15</f>
        <v>54000000</v>
      </c>
      <c r="I15" s="75">
        <f>'C - Chemical Separation'!H40</f>
        <v>0.3</v>
      </c>
      <c r="J15" s="74">
        <f t="shared" si="0"/>
        <v>2.004E+19</v>
      </c>
      <c r="K15" s="76">
        <f t="shared" si="1"/>
        <v>2.694610778443114E-12</v>
      </c>
      <c r="L15" s="73">
        <f>'C - Chemical Separation'!K77</f>
        <v>153</v>
      </c>
      <c r="M15" s="74">
        <f aca="true" t="shared" si="5" ref="M15:M33">(D15*1000)*G15</f>
        <v>3890000</v>
      </c>
      <c r="N15" s="77">
        <f t="shared" si="2"/>
        <v>3.4119E+18</v>
      </c>
      <c r="O15" s="76">
        <f t="shared" si="3"/>
        <v>1.1401272018523404E-12</v>
      </c>
    </row>
    <row r="16" spans="1:15" ht="12" customHeight="1">
      <c r="A16" s="46">
        <v>3</v>
      </c>
      <c r="B16" s="80" t="str">
        <f>'C - Chemical Separation'!B13</f>
        <v>c</v>
      </c>
      <c r="C16" s="71"/>
      <c r="D16" s="72">
        <v>100</v>
      </c>
      <c r="E16" s="73">
        <f>'C - Chemical Separation'!E41</f>
        <v>100</v>
      </c>
      <c r="F16" s="73">
        <v>5.4</v>
      </c>
      <c r="G16" s="73">
        <v>38.9</v>
      </c>
      <c r="H16" s="74">
        <f t="shared" si="4"/>
        <v>54000000</v>
      </c>
      <c r="I16" s="75">
        <f>'C - Chemical Separation'!H41</f>
        <v>0.3</v>
      </c>
      <c r="J16" s="74">
        <f t="shared" si="0"/>
        <v>2.004E+19</v>
      </c>
      <c r="K16" s="76">
        <f t="shared" si="1"/>
        <v>2.694610778443114E-12</v>
      </c>
      <c r="L16" s="73">
        <f>'C - Chemical Separation'!K78</f>
        <v>153</v>
      </c>
      <c r="M16" s="74">
        <f t="shared" si="5"/>
        <v>3890000</v>
      </c>
      <c r="N16" s="77">
        <f t="shared" si="2"/>
        <v>3.4119E+18</v>
      </c>
      <c r="O16" s="76">
        <f t="shared" si="3"/>
        <v>1.1401272018523404E-12</v>
      </c>
    </row>
    <row r="17" spans="1:15" ht="12" customHeight="1">
      <c r="A17" s="46">
        <v>4</v>
      </c>
      <c r="B17" s="80" t="str">
        <f>'C - Chemical Separation'!B14</f>
        <v>d</v>
      </c>
      <c r="C17" s="78"/>
      <c r="D17" s="72">
        <v>100</v>
      </c>
      <c r="E17" s="73">
        <f>'C - Chemical Separation'!E42</f>
        <v>100</v>
      </c>
      <c r="F17" s="73">
        <v>5.4</v>
      </c>
      <c r="G17" s="73">
        <v>38.9</v>
      </c>
      <c r="H17" s="74">
        <f t="shared" si="4"/>
        <v>54000000</v>
      </c>
      <c r="I17" s="75">
        <f>'C - Chemical Separation'!H42</f>
        <v>0.3</v>
      </c>
      <c r="J17" s="74">
        <f t="shared" si="0"/>
        <v>2.004E+19</v>
      </c>
      <c r="K17" s="76">
        <f t="shared" si="1"/>
        <v>2.694610778443114E-12</v>
      </c>
      <c r="L17" s="73">
        <f>'C - Chemical Separation'!K79</f>
        <v>153</v>
      </c>
      <c r="M17" s="74">
        <f t="shared" si="5"/>
        <v>3890000</v>
      </c>
      <c r="N17" s="77">
        <f t="shared" si="2"/>
        <v>3.4119E+18</v>
      </c>
      <c r="O17" s="76">
        <f t="shared" si="3"/>
        <v>1.1401272018523404E-12</v>
      </c>
    </row>
    <row r="18" spans="1:15" ht="12" customHeight="1">
      <c r="A18" s="46">
        <v>5</v>
      </c>
      <c r="B18" s="80" t="str">
        <f>'C - Chemical Separation'!B15</f>
        <v>e</v>
      </c>
      <c r="C18" s="78"/>
      <c r="D18" s="72">
        <v>100</v>
      </c>
      <c r="E18" s="73">
        <f>'C - Chemical Separation'!E43</f>
        <v>100</v>
      </c>
      <c r="F18" s="73">
        <v>5.4</v>
      </c>
      <c r="G18" s="73">
        <v>38.9</v>
      </c>
      <c r="H18" s="74">
        <f t="shared" si="4"/>
        <v>54000000</v>
      </c>
      <c r="I18" s="75">
        <f>'C - Chemical Separation'!H43</f>
        <v>0.3</v>
      </c>
      <c r="J18" s="74">
        <f t="shared" si="0"/>
        <v>2.004E+19</v>
      </c>
      <c r="K18" s="76">
        <f t="shared" si="1"/>
        <v>2.694610778443114E-12</v>
      </c>
      <c r="L18" s="73">
        <f>'C - Chemical Separation'!K80</f>
        <v>153</v>
      </c>
      <c r="M18" s="74">
        <f t="shared" si="5"/>
        <v>3890000</v>
      </c>
      <c r="N18" s="77">
        <f t="shared" si="2"/>
        <v>3.4119E+18</v>
      </c>
      <c r="O18" s="76">
        <f t="shared" si="3"/>
        <v>1.1401272018523404E-12</v>
      </c>
    </row>
    <row r="19" spans="1:15" ht="12" customHeight="1">
      <c r="A19" s="46">
        <v>6</v>
      </c>
      <c r="B19" s="80" t="str">
        <f>'C - Chemical Separation'!B16</f>
        <v>f</v>
      </c>
      <c r="C19" s="79"/>
      <c r="D19" s="72">
        <v>100</v>
      </c>
      <c r="E19" s="73">
        <f>'C - Chemical Separation'!E44</f>
        <v>100</v>
      </c>
      <c r="F19" s="73">
        <v>5.4</v>
      </c>
      <c r="G19" s="73">
        <v>38.9</v>
      </c>
      <c r="H19" s="74">
        <f t="shared" si="4"/>
        <v>54000000</v>
      </c>
      <c r="I19" s="75">
        <f>'C - Chemical Separation'!H44</f>
        <v>0.3</v>
      </c>
      <c r="J19" s="74">
        <f t="shared" si="0"/>
        <v>2.004E+19</v>
      </c>
      <c r="K19" s="76">
        <f t="shared" si="1"/>
        <v>2.694610778443114E-12</v>
      </c>
      <c r="L19" s="73">
        <f>'C - Chemical Separation'!K81</f>
        <v>153</v>
      </c>
      <c r="M19" s="74">
        <f t="shared" si="5"/>
        <v>3890000</v>
      </c>
      <c r="N19" s="77">
        <f t="shared" si="2"/>
        <v>3.4119E+18</v>
      </c>
      <c r="O19" s="76">
        <f t="shared" si="3"/>
        <v>1.1401272018523404E-12</v>
      </c>
    </row>
    <row r="20" spans="1:15" ht="12" customHeight="1">
      <c r="A20" s="46">
        <v>7</v>
      </c>
      <c r="B20" s="80" t="str">
        <f>'C - Chemical Separation'!B17</f>
        <v>g</v>
      </c>
      <c r="C20" s="79"/>
      <c r="D20" s="72">
        <v>100</v>
      </c>
      <c r="E20" s="73">
        <f>'C - Chemical Separation'!E45</f>
        <v>100</v>
      </c>
      <c r="F20" s="73">
        <v>5.4</v>
      </c>
      <c r="G20" s="73">
        <v>38.9</v>
      </c>
      <c r="H20" s="74">
        <f t="shared" si="4"/>
        <v>54000000</v>
      </c>
      <c r="I20" s="75">
        <f>'C - Chemical Separation'!H45</f>
        <v>0.3</v>
      </c>
      <c r="J20" s="74">
        <f t="shared" si="0"/>
        <v>2.004E+19</v>
      </c>
      <c r="K20" s="76">
        <f t="shared" si="1"/>
        <v>2.694610778443114E-12</v>
      </c>
      <c r="L20" s="73">
        <f>'C - Chemical Separation'!K82</f>
        <v>153</v>
      </c>
      <c r="M20" s="74">
        <f t="shared" si="5"/>
        <v>3890000</v>
      </c>
      <c r="N20" s="77">
        <f t="shared" si="2"/>
        <v>3.4119E+18</v>
      </c>
      <c r="O20" s="76">
        <f t="shared" si="3"/>
        <v>1.1401272018523404E-12</v>
      </c>
    </row>
    <row r="21" spans="1:15" ht="12" customHeight="1">
      <c r="A21" s="46">
        <v>8</v>
      </c>
      <c r="B21" s="80" t="str">
        <f>'C - Chemical Separation'!B18</f>
        <v>h</v>
      </c>
      <c r="C21" s="79"/>
      <c r="D21" s="72">
        <v>100</v>
      </c>
      <c r="E21" s="73">
        <f>'C - Chemical Separation'!E46</f>
        <v>100</v>
      </c>
      <c r="F21" s="73">
        <v>5.4</v>
      </c>
      <c r="G21" s="73">
        <v>38.9</v>
      </c>
      <c r="H21" s="74">
        <f t="shared" si="4"/>
        <v>54000000</v>
      </c>
      <c r="I21" s="75">
        <f>'C - Chemical Separation'!H46</f>
        <v>0.3</v>
      </c>
      <c r="J21" s="74">
        <f t="shared" si="0"/>
        <v>2.004E+19</v>
      </c>
      <c r="K21" s="76">
        <f t="shared" si="1"/>
        <v>2.694610778443114E-12</v>
      </c>
      <c r="L21" s="73">
        <f>'C - Chemical Separation'!K83</f>
        <v>153</v>
      </c>
      <c r="M21" s="74">
        <f t="shared" si="5"/>
        <v>3890000</v>
      </c>
      <c r="N21" s="77">
        <f t="shared" si="2"/>
        <v>3.4119E+18</v>
      </c>
      <c r="O21" s="76">
        <f t="shared" si="3"/>
        <v>1.1401272018523404E-12</v>
      </c>
    </row>
    <row r="22" spans="1:15" ht="12" customHeight="1">
      <c r="A22" s="46">
        <v>9</v>
      </c>
      <c r="B22" s="80" t="str">
        <f>'C - Chemical Separation'!B19</f>
        <v>i</v>
      </c>
      <c r="C22" s="79"/>
      <c r="D22" s="72">
        <v>100</v>
      </c>
      <c r="E22" s="73">
        <f>'C - Chemical Separation'!E47</f>
        <v>100</v>
      </c>
      <c r="F22" s="73">
        <v>5.4</v>
      </c>
      <c r="G22" s="73">
        <v>38.9</v>
      </c>
      <c r="H22" s="74">
        <f t="shared" si="4"/>
        <v>54000000</v>
      </c>
      <c r="I22" s="75">
        <f>'C - Chemical Separation'!H47</f>
        <v>0.3</v>
      </c>
      <c r="J22" s="74">
        <f t="shared" si="0"/>
        <v>2.004E+19</v>
      </c>
      <c r="K22" s="76">
        <f t="shared" si="1"/>
        <v>2.694610778443114E-12</v>
      </c>
      <c r="L22" s="73">
        <f>'C - Chemical Separation'!K84</f>
        <v>153</v>
      </c>
      <c r="M22" s="74">
        <f t="shared" si="5"/>
        <v>3890000</v>
      </c>
      <c r="N22" s="77">
        <f t="shared" si="2"/>
        <v>3.4119E+18</v>
      </c>
      <c r="O22" s="76">
        <f t="shared" si="3"/>
        <v>1.1401272018523404E-12</v>
      </c>
    </row>
    <row r="23" spans="1:15" ht="12" customHeight="1">
      <c r="A23" s="46">
        <v>10</v>
      </c>
      <c r="B23" s="80" t="str">
        <f>'C - Chemical Separation'!B20</f>
        <v>j</v>
      </c>
      <c r="C23" s="79"/>
      <c r="D23" s="72">
        <v>100</v>
      </c>
      <c r="E23" s="73">
        <f>'C - Chemical Separation'!E48</f>
        <v>100</v>
      </c>
      <c r="F23" s="73">
        <v>5.4</v>
      </c>
      <c r="G23" s="73">
        <v>38.9</v>
      </c>
      <c r="H23" s="74">
        <f t="shared" si="4"/>
        <v>54000000</v>
      </c>
      <c r="I23" s="75">
        <f>'C - Chemical Separation'!H48</f>
        <v>0.3</v>
      </c>
      <c r="J23" s="74">
        <f t="shared" si="0"/>
        <v>2.004E+19</v>
      </c>
      <c r="K23" s="76">
        <f t="shared" si="1"/>
        <v>2.694610778443114E-12</v>
      </c>
      <c r="L23" s="73">
        <f>'C - Chemical Separation'!K85</f>
        <v>153</v>
      </c>
      <c r="M23" s="74">
        <f t="shared" si="5"/>
        <v>3890000</v>
      </c>
      <c r="N23" s="77">
        <f t="shared" si="2"/>
        <v>3.4119E+18</v>
      </c>
      <c r="O23" s="76">
        <f t="shared" si="3"/>
        <v>1.1401272018523404E-12</v>
      </c>
    </row>
    <row r="24" spans="1:15" ht="12" customHeight="1">
      <c r="A24" s="46">
        <v>11</v>
      </c>
      <c r="B24" s="80" t="str">
        <f>'C - Chemical Separation'!B21</f>
        <v>k</v>
      </c>
      <c r="C24" s="71"/>
      <c r="D24" s="72">
        <v>100</v>
      </c>
      <c r="E24" s="73">
        <f>'C - Chemical Separation'!E49</f>
        <v>100</v>
      </c>
      <c r="F24" s="73">
        <v>5.4</v>
      </c>
      <c r="G24" s="73">
        <v>38.9</v>
      </c>
      <c r="H24" s="74">
        <f t="shared" si="4"/>
        <v>54000000</v>
      </c>
      <c r="I24" s="75">
        <f>'C - Chemical Separation'!H49</f>
        <v>0.3</v>
      </c>
      <c r="J24" s="74">
        <f aca="true" t="shared" si="6" ref="J24:J33">$L$8*I24</f>
        <v>2.004E+19</v>
      </c>
      <c r="K24" s="76">
        <f aca="true" t="shared" si="7" ref="K24:K33">H24/J24</f>
        <v>2.694610778443114E-12</v>
      </c>
      <c r="L24" s="73">
        <f>'C - Chemical Separation'!K86</f>
        <v>153</v>
      </c>
      <c r="M24" s="74">
        <f t="shared" si="5"/>
        <v>3890000</v>
      </c>
      <c r="N24" s="77">
        <f aca="true" t="shared" si="8" ref="N24:N33">L24*$E$8/1000</f>
        <v>3.4119E+18</v>
      </c>
      <c r="O24" s="76">
        <f aca="true" t="shared" si="9" ref="O24:O33">M24/N24</f>
        <v>1.1401272018523404E-12</v>
      </c>
    </row>
    <row r="25" spans="1:15" ht="12" customHeight="1">
      <c r="A25" s="46">
        <v>12</v>
      </c>
      <c r="B25" s="80" t="str">
        <f>'C - Chemical Separation'!B22</f>
        <v>l</v>
      </c>
      <c r="C25" s="71"/>
      <c r="D25" s="72">
        <v>100</v>
      </c>
      <c r="E25" s="73">
        <f>'C - Chemical Separation'!E50</f>
        <v>100</v>
      </c>
      <c r="F25" s="73">
        <v>5.4</v>
      </c>
      <c r="G25" s="73">
        <v>38.9</v>
      </c>
      <c r="H25" s="74">
        <f t="shared" si="4"/>
        <v>54000000</v>
      </c>
      <c r="I25" s="75">
        <f>'C - Chemical Separation'!H50</f>
        <v>0.3</v>
      </c>
      <c r="J25" s="74">
        <f t="shared" si="6"/>
        <v>2.004E+19</v>
      </c>
      <c r="K25" s="76">
        <f t="shared" si="7"/>
        <v>2.694610778443114E-12</v>
      </c>
      <c r="L25" s="73">
        <f>'C - Chemical Separation'!K87</f>
        <v>153</v>
      </c>
      <c r="M25" s="74">
        <f t="shared" si="5"/>
        <v>3890000</v>
      </c>
      <c r="N25" s="77">
        <f t="shared" si="8"/>
        <v>3.4119E+18</v>
      </c>
      <c r="O25" s="76">
        <f t="shared" si="9"/>
        <v>1.1401272018523404E-12</v>
      </c>
    </row>
    <row r="26" spans="1:15" ht="12" customHeight="1">
      <c r="A26" s="46">
        <v>13</v>
      </c>
      <c r="B26" s="80" t="str">
        <f>'C - Chemical Separation'!B23</f>
        <v>m</v>
      </c>
      <c r="C26" s="71"/>
      <c r="D26" s="72">
        <v>100</v>
      </c>
      <c r="E26" s="73">
        <f>'C - Chemical Separation'!E51</f>
        <v>100</v>
      </c>
      <c r="F26" s="73">
        <v>5.4</v>
      </c>
      <c r="G26" s="73">
        <v>38.9</v>
      </c>
      <c r="H26" s="74">
        <f t="shared" si="4"/>
        <v>54000000</v>
      </c>
      <c r="I26" s="75">
        <f>'C - Chemical Separation'!H51</f>
        <v>0.3</v>
      </c>
      <c r="J26" s="74">
        <f t="shared" si="6"/>
        <v>2.004E+19</v>
      </c>
      <c r="K26" s="76">
        <f t="shared" si="7"/>
        <v>2.694610778443114E-12</v>
      </c>
      <c r="L26" s="73">
        <f>'C - Chemical Separation'!K88</f>
        <v>153</v>
      </c>
      <c r="M26" s="74">
        <f t="shared" si="5"/>
        <v>3890000</v>
      </c>
      <c r="N26" s="77">
        <f t="shared" si="8"/>
        <v>3.4119E+18</v>
      </c>
      <c r="O26" s="76">
        <f t="shared" si="9"/>
        <v>1.1401272018523404E-12</v>
      </c>
    </row>
    <row r="27" spans="1:15" ht="12" customHeight="1">
      <c r="A27" s="46">
        <v>14</v>
      </c>
      <c r="B27" s="80" t="str">
        <f>'C - Chemical Separation'!B24</f>
        <v>n</v>
      </c>
      <c r="C27" s="78"/>
      <c r="D27" s="72">
        <v>100</v>
      </c>
      <c r="E27" s="73">
        <f>'C - Chemical Separation'!E52</f>
        <v>100</v>
      </c>
      <c r="F27" s="73">
        <v>5.4</v>
      </c>
      <c r="G27" s="73">
        <v>38.9</v>
      </c>
      <c r="H27" s="74">
        <f t="shared" si="4"/>
        <v>54000000</v>
      </c>
      <c r="I27" s="75">
        <f>'C - Chemical Separation'!H52</f>
        <v>0.3</v>
      </c>
      <c r="J27" s="74">
        <f t="shared" si="6"/>
        <v>2.004E+19</v>
      </c>
      <c r="K27" s="76">
        <f t="shared" si="7"/>
        <v>2.694610778443114E-12</v>
      </c>
      <c r="L27" s="73">
        <f>'C - Chemical Separation'!K89</f>
        <v>153</v>
      </c>
      <c r="M27" s="74">
        <f t="shared" si="5"/>
        <v>3890000</v>
      </c>
      <c r="N27" s="77">
        <f t="shared" si="8"/>
        <v>3.4119E+18</v>
      </c>
      <c r="O27" s="76">
        <f t="shared" si="9"/>
        <v>1.1401272018523404E-12</v>
      </c>
    </row>
    <row r="28" spans="1:15" ht="12" customHeight="1">
      <c r="A28" s="46">
        <v>15</v>
      </c>
      <c r="B28" s="80" t="str">
        <f>'C - Chemical Separation'!B25</f>
        <v>o</v>
      </c>
      <c r="C28" s="78"/>
      <c r="D28" s="72">
        <v>100</v>
      </c>
      <c r="E28" s="73">
        <f>'C - Chemical Separation'!E53</f>
        <v>100</v>
      </c>
      <c r="F28" s="73">
        <v>5.4</v>
      </c>
      <c r="G28" s="73">
        <v>38.9</v>
      </c>
      <c r="H28" s="74">
        <f t="shared" si="4"/>
        <v>54000000</v>
      </c>
      <c r="I28" s="75">
        <f>'C - Chemical Separation'!H53</f>
        <v>0.3</v>
      </c>
      <c r="J28" s="74">
        <f t="shared" si="6"/>
        <v>2.004E+19</v>
      </c>
      <c r="K28" s="76">
        <f t="shared" si="7"/>
        <v>2.694610778443114E-12</v>
      </c>
      <c r="L28" s="73">
        <f>'C - Chemical Separation'!K90</f>
        <v>153</v>
      </c>
      <c r="M28" s="74">
        <f t="shared" si="5"/>
        <v>3890000</v>
      </c>
      <c r="N28" s="77">
        <f t="shared" si="8"/>
        <v>3.4119E+18</v>
      </c>
      <c r="O28" s="76">
        <f t="shared" si="9"/>
        <v>1.1401272018523404E-12</v>
      </c>
    </row>
    <row r="29" spans="1:15" ht="12" customHeight="1">
      <c r="A29" s="46">
        <v>16</v>
      </c>
      <c r="B29" s="80" t="str">
        <f>'C - Chemical Separation'!B26</f>
        <v>p</v>
      </c>
      <c r="C29" s="79"/>
      <c r="D29" s="72">
        <v>100</v>
      </c>
      <c r="E29" s="73">
        <f>'C - Chemical Separation'!E54</f>
        <v>100</v>
      </c>
      <c r="F29" s="73">
        <v>5.4</v>
      </c>
      <c r="G29" s="73">
        <v>38.9</v>
      </c>
      <c r="H29" s="74">
        <f t="shared" si="4"/>
        <v>54000000</v>
      </c>
      <c r="I29" s="75">
        <f>'C - Chemical Separation'!H54</f>
        <v>0.3</v>
      </c>
      <c r="J29" s="74">
        <f t="shared" si="6"/>
        <v>2.004E+19</v>
      </c>
      <c r="K29" s="76">
        <f t="shared" si="7"/>
        <v>2.694610778443114E-12</v>
      </c>
      <c r="L29" s="73">
        <f>'C - Chemical Separation'!K91</f>
        <v>153</v>
      </c>
      <c r="M29" s="74">
        <f t="shared" si="5"/>
        <v>3890000</v>
      </c>
      <c r="N29" s="77">
        <f t="shared" si="8"/>
        <v>3.4119E+18</v>
      </c>
      <c r="O29" s="76">
        <f t="shared" si="9"/>
        <v>1.1401272018523404E-12</v>
      </c>
    </row>
    <row r="30" spans="1:15" ht="12" customHeight="1">
      <c r="A30" s="46">
        <v>17</v>
      </c>
      <c r="B30" s="80" t="str">
        <f>'C - Chemical Separation'!B27</f>
        <v>q</v>
      </c>
      <c r="C30" s="79"/>
      <c r="D30" s="72">
        <v>100</v>
      </c>
      <c r="E30" s="73">
        <f>'C - Chemical Separation'!E55</f>
        <v>100</v>
      </c>
      <c r="F30" s="73">
        <v>5.4</v>
      </c>
      <c r="G30" s="73">
        <v>38.9</v>
      </c>
      <c r="H30" s="74">
        <f t="shared" si="4"/>
        <v>54000000</v>
      </c>
      <c r="I30" s="75">
        <f>'C - Chemical Separation'!H55</f>
        <v>0.3</v>
      </c>
      <c r="J30" s="74">
        <f t="shared" si="6"/>
        <v>2.004E+19</v>
      </c>
      <c r="K30" s="76">
        <f t="shared" si="7"/>
        <v>2.694610778443114E-12</v>
      </c>
      <c r="L30" s="73">
        <f>'C - Chemical Separation'!K92</f>
        <v>153</v>
      </c>
      <c r="M30" s="74">
        <f t="shared" si="5"/>
        <v>3890000</v>
      </c>
      <c r="N30" s="77">
        <f t="shared" si="8"/>
        <v>3.4119E+18</v>
      </c>
      <c r="O30" s="76">
        <f t="shared" si="9"/>
        <v>1.1401272018523404E-12</v>
      </c>
    </row>
    <row r="31" spans="1:15" ht="12" customHeight="1">
      <c r="A31" s="46">
        <v>18</v>
      </c>
      <c r="B31" s="80" t="str">
        <f>'C - Chemical Separation'!B28</f>
        <v>r</v>
      </c>
      <c r="C31" s="79"/>
      <c r="D31" s="72">
        <v>100</v>
      </c>
      <c r="E31" s="73">
        <f>'C - Chemical Separation'!E56</f>
        <v>100</v>
      </c>
      <c r="F31" s="73">
        <v>5.4</v>
      </c>
      <c r="G31" s="73">
        <v>38.9</v>
      </c>
      <c r="H31" s="74">
        <f t="shared" si="4"/>
        <v>54000000</v>
      </c>
      <c r="I31" s="75">
        <f>'C - Chemical Separation'!H56</f>
        <v>0.3</v>
      </c>
      <c r="J31" s="74">
        <f t="shared" si="6"/>
        <v>2.004E+19</v>
      </c>
      <c r="K31" s="76">
        <f t="shared" si="7"/>
        <v>2.694610778443114E-12</v>
      </c>
      <c r="L31" s="73">
        <f>'C - Chemical Separation'!K93</f>
        <v>153</v>
      </c>
      <c r="M31" s="74">
        <f t="shared" si="5"/>
        <v>3890000</v>
      </c>
      <c r="N31" s="77">
        <f t="shared" si="8"/>
        <v>3.4119E+18</v>
      </c>
      <c r="O31" s="76">
        <f t="shared" si="9"/>
        <v>1.1401272018523404E-12</v>
      </c>
    </row>
    <row r="32" spans="1:15" ht="12" customHeight="1">
      <c r="A32" s="46">
        <v>19</v>
      </c>
      <c r="B32" s="80" t="str">
        <f>'C - Chemical Separation'!B29</f>
        <v>s</v>
      </c>
      <c r="C32" s="79"/>
      <c r="D32" s="72">
        <v>100</v>
      </c>
      <c r="E32" s="73">
        <f>'C - Chemical Separation'!E57</f>
        <v>100</v>
      </c>
      <c r="F32" s="73">
        <v>5.4</v>
      </c>
      <c r="G32" s="73">
        <v>38.9</v>
      </c>
      <c r="H32" s="74">
        <f t="shared" si="4"/>
        <v>54000000</v>
      </c>
      <c r="I32" s="75">
        <f>'C - Chemical Separation'!H57</f>
        <v>0.3</v>
      </c>
      <c r="J32" s="74">
        <f t="shared" si="6"/>
        <v>2.004E+19</v>
      </c>
      <c r="K32" s="76">
        <f t="shared" si="7"/>
        <v>2.694610778443114E-12</v>
      </c>
      <c r="L32" s="73">
        <f>'C - Chemical Separation'!K94</f>
        <v>153</v>
      </c>
      <c r="M32" s="74">
        <f t="shared" si="5"/>
        <v>3890000</v>
      </c>
      <c r="N32" s="77">
        <f t="shared" si="8"/>
        <v>3.4119E+18</v>
      </c>
      <c r="O32" s="76">
        <f t="shared" si="9"/>
        <v>1.1401272018523404E-12</v>
      </c>
    </row>
    <row r="33" spans="1:15" ht="12" customHeight="1">
      <c r="A33" s="46">
        <v>20</v>
      </c>
      <c r="B33" s="80" t="str">
        <f>'C - Chemical Separation'!B30</f>
        <v>t</v>
      </c>
      <c r="C33" s="79"/>
      <c r="D33" s="72">
        <v>100</v>
      </c>
      <c r="E33" s="73">
        <f>'C - Chemical Separation'!E58</f>
        <v>100</v>
      </c>
      <c r="F33" s="73">
        <v>5.4</v>
      </c>
      <c r="G33" s="73">
        <v>38.9</v>
      </c>
      <c r="H33" s="74">
        <f t="shared" si="4"/>
        <v>54000000</v>
      </c>
      <c r="I33" s="75">
        <f>'C - Chemical Separation'!H58</f>
        <v>0.3</v>
      </c>
      <c r="J33" s="74">
        <f t="shared" si="6"/>
        <v>2.004E+19</v>
      </c>
      <c r="K33" s="76">
        <f t="shared" si="7"/>
        <v>2.694610778443114E-12</v>
      </c>
      <c r="L33" s="73">
        <f>'C - Chemical Separation'!K95</f>
        <v>153</v>
      </c>
      <c r="M33" s="74">
        <f t="shared" si="5"/>
        <v>3890000</v>
      </c>
      <c r="N33" s="77">
        <f t="shared" si="8"/>
        <v>3.4119E+18</v>
      </c>
      <c r="O33" s="76">
        <f t="shared" si="9"/>
        <v>1.1401272018523404E-12</v>
      </c>
    </row>
  </sheetData>
  <sheetProtection/>
  <mergeCells count="21">
    <mergeCell ref="H8:K8"/>
    <mergeCell ref="I11:I13"/>
    <mergeCell ref="J11:J13"/>
    <mergeCell ref="K11:K13"/>
    <mergeCell ref="A1:O1"/>
    <mergeCell ref="A2:O2"/>
    <mergeCell ref="A7:D7"/>
    <mergeCell ref="D11:D13"/>
    <mergeCell ref="C11:C13"/>
    <mergeCell ref="B11:B13"/>
    <mergeCell ref="F11:F13"/>
    <mergeCell ref="M11:M13"/>
    <mergeCell ref="N11:N13"/>
    <mergeCell ref="O11:O13"/>
    <mergeCell ref="L11:L13"/>
    <mergeCell ref="A5:O5"/>
    <mergeCell ref="A8:D8"/>
    <mergeCell ref="A11:A13"/>
    <mergeCell ref="E11:E13"/>
    <mergeCell ref="G11:G13"/>
    <mergeCell ref="H11:H13"/>
  </mergeCells>
  <dataValidations count="3">
    <dataValidation type="textLength" operator="greaterThanOrEqual" allowBlank="1" showInputMessage="1" showErrorMessage="1" sqref="C14:C16 C19:C26 C29:C33">
      <formula1>0</formula1>
    </dataValidation>
    <dataValidation allowBlank="1" showInputMessage="1" showErrorMessage="1" sqref="H14:H33 C17:C18 A14:B33 C27:C28 J14:K33 M14:O33"/>
    <dataValidation type="decimal" operator="greaterThanOrEqual" allowBlank="1" showInputMessage="1" showErrorMessage="1" sqref="I14:I33 L14:L33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PageLayoutView="0" workbookViewId="0" topLeftCell="A1">
      <selection activeCell="I50" sqref="I50"/>
    </sheetView>
  </sheetViews>
  <sheetFormatPr defaultColWidth="8.8515625" defaultRowHeight="12.75"/>
  <cols>
    <col min="1" max="1" width="9.140625" style="42" customWidth="1"/>
    <col min="2" max="2" width="12.00390625" style="42" customWidth="1"/>
    <col min="3" max="3" width="9.140625" style="42" customWidth="1"/>
    <col min="4" max="4" width="10.00390625" style="42" customWidth="1"/>
    <col min="5" max="5" width="9.57421875" style="42" bestFit="1" customWidth="1"/>
    <col min="6" max="6" width="9.28125" style="42" bestFit="1" customWidth="1"/>
    <col min="7" max="7" width="9.7109375" style="42" customWidth="1"/>
    <col min="8" max="8" width="10.57421875" style="42" customWidth="1"/>
    <col min="9" max="9" width="10.28125" style="42" customWidth="1"/>
    <col min="10" max="11" width="9.421875" style="42" customWidth="1"/>
    <col min="12" max="13" width="9.28125" style="42" bestFit="1" customWidth="1"/>
    <col min="14" max="14" width="10.28125" style="42" customWidth="1"/>
    <col min="15" max="15" width="9.28125" style="42" bestFit="1" customWidth="1"/>
    <col min="16" max="16" width="10.7109375" style="42" bestFit="1" customWidth="1"/>
    <col min="17" max="17" width="10.7109375" style="42" customWidth="1"/>
    <col min="18" max="18" width="9.28125" style="42" bestFit="1" customWidth="1"/>
    <col min="19" max="19" width="8.8515625" style="42" customWidth="1"/>
    <col min="20" max="20" width="9.8515625" style="42" customWidth="1"/>
    <col min="21" max="16384" width="8.8515625" style="42" customWidth="1"/>
  </cols>
  <sheetData>
    <row r="1" spans="1:27" ht="15.75">
      <c r="A1" s="92" t="s">
        <v>147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30"/>
      <c r="O1" s="30"/>
      <c r="P1" s="30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>
      <c r="A2" s="97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31"/>
      <c r="O2" s="31"/>
      <c r="P2" s="31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ht="12.75">
      <c r="A5" s="93" t="s">
        <v>118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18"/>
      <c r="O5" s="18"/>
      <c r="P5" s="18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>
      <c r="A6" t="s">
        <v>17</v>
      </c>
    </row>
    <row r="7" ht="12.75">
      <c r="A7" t="s">
        <v>18</v>
      </c>
    </row>
    <row r="8" ht="12.75"/>
    <row r="9" spans="1:4" ht="12.75">
      <c r="A9" s="150" t="s">
        <v>123</v>
      </c>
      <c r="B9" s="150"/>
      <c r="C9" s="150"/>
      <c r="D9" s="150"/>
    </row>
    <row r="10" spans="1:5" ht="13.5">
      <c r="A10" s="148" t="s">
        <v>122</v>
      </c>
      <c r="B10" s="148"/>
      <c r="C10" s="148"/>
      <c r="D10" s="148"/>
      <c r="E10" s="49">
        <v>2.65</v>
      </c>
    </row>
    <row r="11" spans="1:7" ht="13.5">
      <c r="A11" s="148" t="s">
        <v>119</v>
      </c>
      <c r="B11" s="148"/>
      <c r="C11" s="148"/>
      <c r="D11" s="148"/>
      <c r="E11" s="49">
        <v>160</v>
      </c>
      <c r="F11" s="51"/>
      <c r="G11" s="51"/>
    </row>
    <row r="12" spans="1:11" ht="12.75">
      <c r="A12" s="157" t="s">
        <v>121</v>
      </c>
      <c r="B12" s="157"/>
      <c r="C12" s="157"/>
      <c r="D12" s="157"/>
      <c r="E12" s="52">
        <v>705000</v>
      </c>
      <c r="F12" s="42"/>
      <c r="G12" s="157" t="s">
        <v>120</v>
      </c>
      <c r="H12" s="172"/>
      <c r="I12" s="172"/>
      <c r="J12" s="172"/>
      <c r="K12" s="47">
        <v>1500000</v>
      </c>
    </row>
    <row r="13" spans="1:11" ht="13.5">
      <c r="A13" s="148" t="s">
        <v>117</v>
      </c>
      <c r="B13" s="148"/>
      <c r="C13" s="148"/>
      <c r="D13" s="148"/>
      <c r="E13" s="50">
        <v>2.23E+19</v>
      </c>
      <c r="F13" s="42"/>
      <c r="G13" s="148" t="s">
        <v>116</v>
      </c>
      <c r="H13" s="148"/>
      <c r="I13" s="148"/>
      <c r="J13" s="148"/>
      <c r="K13" s="50">
        <v>6.68E+19</v>
      </c>
    </row>
    <row r="14" spans="1:11" ht="12.75">
      <c r="A14" s="148" t="s">
        <v>139</v>
      </c>
      <c r="B14" s="148"/>
      <c r="C14" s="148"/>
      <c r="D14" s="148"/>
      <c r="E14" s="48">
        <v>5E-14</v>
      </c>
      <c r="G14" s="148" t="s">
        <v>129</v>
      </c>
      <c r="H14" s="148"/>
      <c r="I14" s="148"/>
      <c r="J14" s="148"/>
      <c r="K14" s="48">
        <v>5E-14</v>
      </c>
    </row>
    <row r="15" ht="12.75"/>
    <row r="16" ht="12.75"/>
    <row r="17" spans="1:13" ht="14.25" customHeight="1">
      <c r="A17" s="110" t="s">
        <v>30</v>
      </c>
      <c r="B17" s="109" t="s">
        <v>0</v>
      </c>
      <c r="C17" s="101" t="s">
        <v>115</v>
      </c>
      <c r="D17" s="159" t="s">
        <v>124</v>
      </c>
      <c r="E17" s="159" t="s">
        <v>125</v>
      </c>
      <c r="F17" s="171" t="s">
        <v>128</v>
      </c>
      <c r="G17" s="154" t="s">
        <v>130</v>
      </c>
      <c r="H17" s="159" t="s">
        <v>131</v>
      </c>
      <c r="I17" s="101" t="s">
        <v>127</v>
      </c>
      <c r="J17" s="163" t="s">
        <v>141</v>
      </c>
      <c r="K17" s="163" t="s">
        <v>142</v>
      </c>
      <c r="L17" s="156" t="s">
        <v>132</v>
      </c>
      <c r="M17" s="164" t="s">
        <v>145</v>
      </c>
    </row>
    <row r="18" spans="1:13" ht="14.25" customHeight="1">
      <c r="A18" s="110"/>
      <c r="B18" s="109"/>
      <c r="C18" s="101"/>
      <c r="D18" s="159"/>
      <c r="E18" s="159"/>
      <c r="F18" s="171"/>
      <c r="G18" s="155"/>
      <c r="H18" s="101"/>
      <c r="I18" s="101"/>
      <c r="J18" s="163"/>
      <c r="K18" s="163"/>
      <c r="L18" s="156"/>
      <c r="M18" s="165"/>
    </row>
    <row r="19" spans="1:13" ht="12.75" customHeight="1">
      <c r="A19" s="110"/>
      <c r="B19" s="109"/>
      <c r="C19" s="101"/>
      <c r="D19" s="159"/>
      <c r="E19" s="159"/>
      <c r="F19" s="171"/>
      <c r="G19" s="155"/>
      <c r="H19" s="101"/>
      <c r="I19" s="101"/>
      <c r="J19" s="163"/>
      <c r="K19" s="163"/>
      <c r="L19" s="156"/>
      <c r="M19" s="165"/>
    </row>
    <row r="20" spans="1:13" ht="12.75" customHeight="1">
      <c r="A20" s="110"/>
      <c r="B20" s="109"/>
      <c r="C20" s="101"/>
      <c r="D20" s="159"/>
      <c r="E20" s="159"/>
      <c r="F20" s="171"/>
      <c r="G20" s="155"/>
      <c r="H20" s="101"/>
      <c r="I20" s="101"/>
      <c r="J20" s="163"/>
      <c r="K20" s="163"/>
      <c r="L20" s="156"/>
      <c r="M20" s="165"/>
    </row>
    <row r="21" spans="1:13" ht="12.75" customHeight="1">
      <c r="A21" s="110"/>
      <c r="B21" s="109"/>
      <c r="C21" s="101"/>
      <c r="D21" s="159"/>
      <c r="E21" s="159"/>
      <c r="F21" s="171"/>
      <c r="G21" s="155"/>
      <c r="H21" s="101"/>
      <c r="I21" s="101"/>
      <c r="J21" s="163"/>
      <c r="K21" s="163"/>
      <c r="L21" s="156"/>
      <c r="M21" s="166"/>
    </row>
    <row r="22" spans="1:13" ht="12.75" customHeight="1">
      <c r="A22" s="7">
        <v>1</v>
      </c>
      <c r="B22" s="53" t="str">
        <f>'C - Chemical Separation'!B39</f>
        <v>a</v>
      </c>
      <c r="C22" s="54">
        <v>1000</v>
      </c>
      <c r="D22" s="28">
        <v>10</v>
      </c>
      <c r="E22" s="55">
        <v>60</v>
      </c>
      <c r="F22" s="29">
        <v>1</v>
      </c>
      <c r="G22" s="56">
        <f>'C - Chemical Separation'!H39</f>
        <v>0.3</v>
      </c>
      <c r="H22" s="29">
        <f>'C - Chemical Separation'!K76</f>
        <v>153</v>
      </c>
      <c r="I22" s="46">
        <v>75</v>
      </c>
      <c r="J22" s="57">
        <f>$K$14*(G22*$K$13)/((($E$11/100)*D22)/(($E$10/1000)*F22))</f>
        <v>165.95624999999998</v>
      </c>
      <c r="K22" s="57">
        <f>(1+(I22/100))*$K$14*(G22*$K$13)/((($E$11/100)*D22)/(($E$10/1000)*F22))</f>
        <v>290.42343750000003</v>
      </c>
      <c r="L22" s="57">
        <f aca="true" t="shared" si="0" ref="L22:L31">(($E$11/100)*E22*1000/($E$14*$E$10*F22))/($E$13/1000)</f>
        <v>32.49005838057365</v>
      </c>
      <c r="M22" s="57">
        <f aca="true" t="shared" si="1" ref="M22:M31">H22*J22/1000</f>
        <v>25.39130625</v>
      </c>
    </row>
    <row r="23" spans="1:13" ht="12.75" customHeight="1">
      <c r="A23" s="7">
        <v>2</v>
      </c>
      <c r="B23" s="53" t="str">
        <f>'C - Chemical Separation'!B40</f>
        <v>b</v>
      </c>
      <c r="C23" s="54">
        <v>1000</v>
      </c>
      <c r="D23" s="28">
        <v>10</v>
      </c>
      <c r="E23" s="55">
        <v>60</v>
      </c>
      <c r="F23" s="29">
        <v>1</v>
      </c>
      <c r="G23" s="56">
        <f>'C - Chemical Separation'!H40</f>
        <v>0.3</v>
      </c>
      <c r="H23" s="29">
        <f>'C - Chemical Separation'!K77</f>
        <v>153</v>
      </c>
      <c r="I23" s="46">
        <v>75</v>
      </c>
      <c r="J23" s="57">
        <f aca="true" t="shared" si="2" ref="J23:J31">$K$14*(G23*$K$13)/((($E$11/100)*D23)/(($E$10/1000)*F23))</f>
        <v>165.95624999999998</v>
      </c>
      <c r="K23" s="57">
        <f aca="true" t="shared" si="3" ref="K23:K31">(1+(I23/100))*$K$14*(G23*$K$13)/((($E$11/100)*D23)/(($E$10/1000)*F23))</f>
        <v>290.42343750000003</v>
      </c>
      <c r="L23" s="57">
        <f t="shared" si="0"/>
        <v>32.49005838057365</v>
      </c>
      <c r="M23" s="57">
        <f t="shared" si="1"/>
        <v>25.39130625</v>
      </c>
    </row>
    <row r="24" spans="1:13" ht="12.75" customHeight="1">
      <c r="A24" s="7">
        <v>3</v>
      </c>
      <c r="B24" s="53" t="str">
        <f>'C - Chemical Separation'!B41</f>
        <v>c</v>
      </c>
      <c r="C24" s="54">
        <v>1000</v>
      </c>
      <c r="D24" s="28">
        <v>10</v>
      </c>
      <c r="E24" s="55">
        <v>60</v>
      </c>
      <c r="F24" s="29">
        <v>1</v>
      </c>
      <c r="G24" s="56">
        <f>'C - Chemical Separation'!H41</f>
        <v>0.3</v>
      </c>
      <c r="H24" s="29">
        <f>'C - Chemical Separation'!K78</f>
        <v>153</v>
      </c>
      <c r="I24" s="46">
        <v>75</v>
      </c>
      <c r="J24" s="57">
        <f t="shared" si="2"/>
        <v>165.95624999999998</v>
      </c>
      <c r="K24" s="57">
        <f t="shared" si="3"/>
        <v>290.42343750000003</v>
      </c>
      <c r="L24" s="57">
        <f t="shared" si="0"/>
        <v>32.49005838057365</v>
      </c>
      <c r="M24" s="57">
        <f t="shared" si="1"/>
        <v>25.39130625</v>
      </c>
    </row>
    <row r="25" spans="1:13" ht="12.75" customHeight="1">
      <c r="A25" s="7">
        <v>4</v>
      </c>
      <c r="B25" s="53" t="str">
        <f>'C - Chemical Separation'!B42</f>
        <v>d</v>
      </c>
      <c r="C25" s="54">
        <v>1000</v>
      </c>
      <c r="D25" s="28">
        <v>10</v>
      </c>
      <c r="E25" s="55">
        <v>60</v>
      </c>
      <c r="F25" s="29">
        <v>1</v>
      </c>
      <c r="G25" s="56">
        <f>'C - Chemical Separation'!H42</f>
        <v>0.3</v>
      </c>
      <c r="H25" s="29">
        <f>'C - Chemical Separation'!K79</f>
        <v>153</v>
      </c>
      <c r="I25" s="46">
        <v>75</v>
      </c>
      <c r="J25" s="57">
        <f t="shared" si="2"/>
        <v>165.95624999999998</v>
      </c>
      <c r="K25" s="57">
        <f t="shared" si="3"/>
        <v>290.42343750000003</v>
      </c>
      <c r="L25" s="57">
        <f t="shared" si="0"/>
        <v>32.49005838057365</v>
      </c>
      <c r="M25" s="57">
        <f t="shared" si="1"/>
        <v>25.39130625</v>
      </c>
    </row>
    <row r="26" spans="1:13" ht="12.75" customHeight="1">
      <c r="A26" s="7">
        <v>5</v>
      </c>
      <c r="B26" s="53" t="str">
        <f>'C - Chemical Separation'!B43</f>
        <v>e</v>
      </c>
      <c r="C26" s="54">
        <v>1000</v>
      </c>
      <c r="D26" s="28">
        <v>10</v>
      </c>
      <c r="E26" s="55">
        <v>60</v>
      </c>
      <c r="F26" s="29">
        <v>1</v>
      </c>
      <c r="G26" s="56">
        <f>'C - Chemical Separation'!H43</f>
        <v>0.3</v>
      </c>
      <c r="H26" s="29">
        <f>'C - Chemical Separation'!K80</f>
        <v>153</v>
      </c>
      <c r="I26" s="46">
        <v>75</v>
      </c>
      <c r="J26" s="57">
        <f t="shared" si="2"/>
        <v>165.95624999999998</v>
      </c>
      <c r="K26" s="57">
        <f t="shared" si="3"/>
        <v>290.42343750000003</v>
      </c>
      <c r="L26" s="57">
        <f t="shared" si="0"/>
        <v>32.49005838057365</v>
      </c>
      <c r="M26" s="57">
        <f t="shared" si="1"/>
        <v>25.39130625</v>
      </c>
    </row>
    <row r="27" spans="1:13" ht="12.75" customHeight="1">
      <c r="A27" s="7">
        <v>6</v>
      </c>
      <c r="B27" s="53" t="str">
        <f>'C - Chemical Separation'!B44</f>
        <v>f</v>
      </c>
      <c r="C27" s="54">
        <v>1000</v>
      </c>
      <c r="D27" s="28">
        <v>10</v>
      </c>
      <c r="E27" s="55">
        <v>60</v>
      </c>
      <c r="F27" s="29">
        <v>1</v>
      </c>
      <c r="G27" s="56">
        <f>'C - Chemical Separation'!H44</f>
        <v>0.3</v>
      </c>
      <c r="H27" s="29">
        <f>'C - Chemical Separation'!K81</f>
        <v>153</v>
      </c>
      <c r="I27" s="46">
        <v>75</v>
      </c>
      <c r="J27" s="57">
        <f t="shared" si="2"/>
        <v>165.95624999999998</v>
      </c>
      <c r="K27" s="57">
        <f t="shared" si="3"/>
        <v>290.42343750000003</v>
      </c>
      <c r="L27" s="57">
        <f t="shared" si="0"/>
        <v>32.49005838057365</v>
      </c>
      <c r="M27" s="57">
        <f t="shared" si="1"/>
        <v>25.39130625</v>
      </c>
    </row>
    <row r="28" spans="1:13" ht="12.75" customHeight="1">
      <c r="A28" s="7">
        <v>7</v>
      </c>
      <c r="B28" s="53" t="str">
        <f>'C - Chemical Separation'!B45</f>
        <v>g</v>
      </c>
      <c r="C28" s="54">
        <v>1000</v>
      </c>
      <c r="D28" s="28">
        <v>10</v>
      </c>
      <c r="E28" s="55">
        <v>60</v>
      </c>
      <c r="F28" s="29">
        <v>1</v>
      </c>
      <c r="G28" s="56">
        <f>'C - Chemical Separation'!H45</f>
        <v>0.3</v>
      </c>
      <c r="H28" s="29">
        <f>'C - Chemical Separation'!K82</f>
        <v>153</v>
      </c>
      <c r="I28" s="46">
        <v>75</v>
      </c>
      <c r="J28" s="57">
        <f t="shared" si="2"/>
        <v>165.95624999999998</v>
      </c>
      <c r="K28" s="57">
        <f t="shared" si="3"/>
        <v>290.42343750000003</v>
      </c>
      <c r="L28" s="57">
        <f t="shared" si="0"/>
        <v>32.49005838057365</v>
      </c>
      <c r="M28" s="57">
        <f t="shared" si="1"/>
        <v>25.39130625</v>
      </c>
    </row>
    <row r="29" spans="1:13" ht="12.75" customHeight="1">
      <c r="A29" s="7">
        <v>8</v>
      </c>
      <c r="B29" s="53" t="str">
        <f>'C - Chemical Separation'!B46</f>
        <v>h</v>
      </c>
      <c r="C29" s="54">
        <v>1000</v>
      </c>
      <c r="D29" s="28">
        <v>10</v>
      </c>
      <c r="E29" s="55">
        <v>60</v>
      </c>
      <c r="F29" s="29">
        <v>1</v>
      </c>
      <c r="G29" s="56">
        <f>'C - Chemical Separation'!H46</f>
        <v>0.3</v>
      </c>
      <c r="H29" s="29">
        <f>'C - Chemical Separation'!K83</f>
        <v>153</v>
      </c>
      <c r="I29" s="46">
        <v>75</v>
      </c>
      <c r="J29" s="57">
        <f t="shared" si="2"/>
        <v>165.95624999999998</v>
      </c>
      <c r="K29" s="57">
        <f t="shared" si="3"/>
        <v>290.42343750000003</v>
      </c>
      <c r="L29" s="57">
        <f t="shared" si="0"/>
        <v>32.49005838057365</v>
      </c>
      <c r="M29" s="57">
        <f t="shared" si="1"/>
        <v>25.39130625</v>
      </c>
    </row>
    <row r="30" spans="1:13" ht="12.75" customHeight="1">
      <c r="A30" s="7">
        <v>9</v>
      </c>
      <c r="B30" s="53" t="str">
        <f>'C - Chemical Separation'!B47</f>
        <v>i</v>
      </c>
      <c r="C30" s="54">
        <v>1000</v>
      </c>
      <c r="D30" s="28">
        <v>10</v>
      </c>
      <c r="E30" s="55">
        <v>60</v>
      </c>
      <c r="F30" s="29">
        <v>1</v>
      </c>
      <c r="G30" s="56">
        <f>'C - Chemical Separation'!H47</f>
        <v>0.3</v>
      </c>
      <c r="H30" s="29">
        <f>'C - Chemical Separation'!K84</f>
        <v>153</v>
      </c>
      <c r="I30" s="46">
        <v>75</v>
      </c>
      <c r="J30" s="57">
        <f t="shared" si="2"/>
        <v>165.95624999999998</v>
      </c>
      <c r="K30" s="57">
        <f t="shared" si="3"/>
        <v>290.42343750000003</v>
      </c>
      <c r="L30" s="57">
        <f t="shared" si="0"/>
        <v>32.49005838057365</v>
      </c>
      <c r="M30" s="57">
        <f t="shared" si="1"/>
        <v>25.39130625</v>
      </c>
    </row>
    <row r="31" spans="1:13" ht="12.75" customHeight="1">
      <c r="A31" s="7">
        <v>10</v>
      </c>
      <c r="B31" s="53" t="str">
        <f>'C - Chemical Separation'!B48</f>
        <v>j</v>
      </c>
      <c r="C31" s="54">
        <v>1000</v>
      </c>
      <c r="D31" s="28">
        <v>10</v>
      </c>
      <c r="E31" s="55">
        <v>60</v>
      </c>
      <c r="F31" s="29">
        <v>1</v>
      </c>
      <c r="G31" s="56">
        <f>'C - Chemical Separation'!H48</f>
        <v>0.3</v>
      </c>
      <c r="H31" s="29">
        <f>'C - Chemical Separation'!K85</f>
        <v>153</v>
      </c>
      <c r="I31" s="46">
        <v>75</v>
      </c>
      <c r="J31" s="57">
        <f t="shared" si="2"/>
        <v>165.95624999999998</v>
      </c>
      <c r="K31" s="57">
        <f t="shared" si="3"/>
        <v>290.42343750000003</v>
      </c>
      <c r="L31" s="57">
        <f t="shared" si="0"/>
        <v>32.49005838057365</v>
      </c>
      <c r="M31" s="57">
        <f t="shared" si="1"/>
        <v>25.39130625</v>
      </c>
    </row>
    <row r="32" spans="1:13" ht="12.75" customHeight="1">
      <c r="A32" s="7">
        <v>11</v>
      </c>
      <c r="B32" s="53" t="str">
        <f>'C - Chemical Separation'!B49</f>
        <v>k</v>
      </c>
      <c r="C32" s="54">
        <v>1000</v>
      </c>
      <c r="D32" s="28">
        <v>10</v>
      </c>
      <c r="E32" s="55">
        <v>60</v>
      </c>
      <c r="F32" s="29">
        <v>1</v>
      </c>
      <c r="G32" s="56">
        <f>'C - Chemical Separation'!H49</f>
        <v>0.3</v>
      </c>
      <c r="H32" s="29">
        <f>'C - Chemical Separation'!K86</f>
        <v>153</v>
      </c>
      <c r="I32" s="46">
        <v>75</v>
      </c>
      <c r="J32" s="57">
        <f>$K$14*(G32*$K$13)/((($E$11/100)*D32)/(($E$10/1000)*F32))</f>
        <v>165.95624999999998</v>
      </c>
      <c r="K32" s="57">
        <f>(1+(I32/100))*$K$14*(G32*$K$13)/((($E$11/100)*D32)/(($E$10/1000)*F32))</f>
        <v>290.42343750000003</v>
      </c>
      <c r="L32" s="57">
        <f aca="true" t="shared" si="4" ref="L32:L41">(($E$11/100)*E32*1000/($E$14*$E$10*F32))/($E$13/1000)</f>
        <v>32.49005838057365</v>
      </c>
      <c r="M32" s="57">
        <f aca="true" t="shared" si="5" ref="M32:M41">H32*J32/1000</f>
        <v>25.39130625</v>
      </c>
    </row>
    <row r="33" spans="1:13" ht="12.75" customHeight="1">
      <c r="A33" s="7">
        <v>12</v>
      </c>
      <c r="B33" s="53" t="str">
        <f>'C - Chemical Separation'!B50</f>
        <v>l</v>
      </c>
      <c r="C33" s="54">
        <v>1000</v>
      </c>
      <c r="D33" s="28">
        <v>10</v>
      </c>
      <c r="E33" s="55">
        <v>60</v>
      </c>
      <c r="F33" s="29">
        <v>1</v>
      </c>
      <c r="G33" s="56">
        <f>'C - Chemical Separation'!H50</f>
        <v>0.3</v>
      </c>
      <c r="H33" s="29">
        <f>'C - Chemical Separation'!K87</f>
        <v>153</v>
      </c>
      <c r="I33" s="46">
        <v>75</v>
      </c>
      <c r="J33" s="57">
        <f aca="true" t="shared" si="6" ref="J33:J41">$K$14*(G33*$K$13)/((($E$11/100)*D33)/(($E$10/1000)*F33))</f>
        <v>165.95624999999998</v>
      </c>
      <c r="K33" s="57">
        <f aca="true" t="shared" si="7" ref="K33:K41">(1+(I33/100))*$K$14*(G33*$K$13)/((($E$11/100)*D33)/(($E$10/1000)*F33))</f>
        <v>290.42343750000003</v>
      </c>
      <c r="L33" s="57">
        <f t="shared" si="4"/>
        <v>32.49005838057365</v>
      </c>
      <c r="M33" s="57">
        <f t="shared" si="5"/>
        <v>25.39130625</v>
      </c>
    </row>
    <row r="34" spans="1:13" ht="12.75" customHeight="1">
      <c r="A34" s="7">
        <v>13</v>
      </c>
      <c r="B34" s="53" t="str">
        <f>'C - Chemical Separation'!B51</f>
        <v>m</v>
      </c>
      <c r="C34" s="54">
        <v>1000</v>
      </c>
      <c r="D34" s="28">
        <v>10</v>
      </c>
      <c r="E34" s="55">
        <v>60</v>
      </c>
      <c r="F34" s="29">
        <v>1</v>
      </c>
      <c r="G34" s="56">
        <f>'C - Chemical Separation'!H51</f>
        <v>0.3</v>
      </c>
      <c r="H34" s="29">
        <f>'C - Chemical Separation'!K88</f>
        <v>153</v>
      </c>
      <c r="I34" s="46">
        <v>75</v>
      </c>
      <c r="J34" s="57">
        <f t="shared" si="6"/>
        <v>165.95624999999998</v>
      </c>
      <c r="K34" s="57">
        <f t="shared" si="7"/>
        <v>290.42343750000003</v>
      </c>
      <c r="L34" s="57">
        <f t="shared" si="4"/>
        <v>32.49005838057365</v>
      </c>
      <c r="M34" s="57">
        <f t="shared" si="5"/>
        <v>25.39130625</v>
      </c>
    </row>
    <row r="35" spans="1:13" ht="12.75" customHeight="1">
      <c r="A35" s="7">
        <v>14</v>
      </c>
      <c r="B35" s="53" t="str">
        <f>'C - Chemical Separation'!B52</f>
        <v>n</v>
      </c>
      <c r="C35" s="54">
        <v>1000</v>
      </c>
      <c r="D35" s="28">
        <v>10</v>
      </c>
      <c r="E35" s="55">
        <v>60</v>
      </c>
      <c r="F35" s="29">
        <v>1</v>
      </c>
      <c r="G35" s="56">
        <f>'C - Chemical Separation'!H52</f>
        <v>0.3</v>
      </c>
      <c r="H35" s="29">
        <f>'C - Chemical Separation'!K89</f>
        <v>153</v>
      </c>
      <c r="I35" s="46">
        <v>75</v>
      </c>
      <c r="J35" s="57">
        <f t="shared" si="6"/>
        <v>165.95624999999998</v>
      </c>
      <c r="K35" s="57">
        <f t="shared" si="7"/>
        <v>290.42343750000003</v>
      </c>
      <c r="L35" s="57">
        <f t="shared" si="4"/>
        <v>32.49005838057365</v>
      </c>
      <c r="M35" s="57">
        <f t="shared" si="5"/>
        <v>25.39130625</v>
      </c>
    </row>
    <row r="36" spans="1:13" ht="12.75" customHeight="1">
      <c r="A36" s="7">
        <v>15</v>
      </c>
      <c r="B36" s="53" t="str">
        <f>'C - Chemical Separation'!B53</f>
        <v>o</v>
      </c>
      <c r="C36" s="54">
        <v>1000</v>
      </c>
      <c r="D36" s="28">
        <v>10</v>
      </c>
      <c r="E36" s="55">
        <v>60</v>
      </c>
      <c r="F36" s="29">
        <v>1</v>
      </c>
      <c r="G36" s="56">
        <f>'C - Chemical Separation'!H53</f>
        <v>0.3</v>
      </c>
      <c r="H36" s="29">
        <f>'C - Chemical Separation'!K90</f>
        <v>153</v>
      </c>
      <c r="I36" s="46">
        <v>75</v>
      </c>
      <c r="J36" s="57">
        <f t="shared" si="6"/>
        <v>165.95624999999998</v>
      </c>
      <c r="K36" s="57">
        <f t="shared" si="7"/>
        <v>290.42343750000003</v>
      </c>
      <c r="L36" s="57">
        <f t="shared" si="4"/>
        <v>32.49005838057365</v>
      </c>
      <c r="M36" s="57">
        <f t="shared" si="5"/>
        <v>25.39130625</v>
      </c>
    </row>
    <row r="37" spans="1:13" ht="12.75" customHeight="1">
      <c r="A37" s="7">
        <v>16</v>
      </c>
      <c r="B37" s="53" t="str">
        <f>'C - Chemical Separation'!B54</f>
        <v>p</v>
      </c>
      <c r="C37" s="54">
        <v>1000</v>
      </c>
      <c r="D37" s="28">
        <v>10</v>
      </c>
      <c r="E37" s="55">
        <v>60</v>
      </c>
      <c r="F37" s="29">
        <v>1</v>
      </c>
      <c r="G37" s="56">
        <f>'C - Chemical Separation'!H54</f>
        <v>0.3</v>
      </c>
      <c r="H37" s="29">
        <f>'C - Chemical Separation'!K91</f>
        <v>153</v>
      </c>
      <c r="I37" s="46">
        <v>75</v>
      </c>
      <c r="J37" s="57">
        <f t="shared" si="6"/>
        <v>165.95624999999998</v>
      </c>
      <c r="K37" s="57">
        <f t="shared" si="7"/>
        <v>290.42343750000003</v>
      </c>
      <c r="L37" s="57">
        <f t="shared" si="4"/>
        <v>32.49005838057365</v>
      </c>
      <c r="M37" s="57">
        <f t="shared" si="5"/>
        <v>25.39130625</v>
      </c>
    </row>
    <row r="38" spans="1:13" ht="12.75" customHeight="1">
      <c r="A38" s="7">
        <v>17</v>
      </c>
      <c r="B38" s="53" t="str">
        <f>'C - Chemical Separation'!B55</f>
        <v>q</v>
      </c>
      <c r="C38" s="54">
        <v>1000</v>
      </c>
      <c r="D38" s="28">
        <v>10</v>
      </c>
      <c r="E38" s="55">
        <v>60</v>
      </c>
      <c r="F38" s="29">
        <v>1</v>
      </c>
      <c r="G38" s="56">
        <f>'C - Chemical Separation'!H55</f>
        <v>0.3</v>
      </c>
      <c r="H38" s="29">
        <f>'C - Chemical Separation'!K92</f>
        <v>153</v>
      </c>
      <c r="I38" s="46">
        <v>75</v>
      </c>
      <c r="J38" s="57">
        <f t="shared" si="6"/>
        <v>165.95624999999998</v>
      </c>
      <c r="K38" s="57">
        <f t="shared" si="7"/>
        <v>290.42343750000003</v>
      </c>
      <c r="L38" s="57">
        <f t="shared" si="4"/>
        <v>32.49005838057365</v>
      </c>
      <c r="M38" s="57">
        <f t="shared" si="5"/>
        <v>25.39130625</v>
      </c>
    </row>
    <row r="39" spans="1:13" ht="12.75" customHeight="1">
      <c r="A39" s="7">
        <v>18</v>
      </c>
      <c r="B39" s="53" t="str">
        <f>'C - Chemical Separation'!B56</f>
        <v>r</v>
      </c>
      <c r="C39" s="54">
        <v>1000</v>
      </c>
      <c r="D39" s="28">
        <v>10</v>
      </c>
      <c r="E39" s="55">
        <v>60</v>
      </c>
      <c r="F39" s="29">
        <v>1</v>
      </c>
      <c r="G39" s="56">
        <f>'C - Chemical Separation'!H56</f>
        <v>0.3</v>
      </c>
      <c r="H39" s="29">
        <f>'C - Chemical Separation'!K93</f>
        <v>153</v>
      </c>
      <c r="I39" s="46">
        <v>75</v>
      </c>
      <c r="J39" s="57">
        <f t="shared" si="6"/>
        <v>165.95624999999998</v>
      </c>
      <c r="K39" s="57">
        <f t="shared" si="7"/>
        <v>290.42343750000003</v>
      </c>
      <c r="L39" s="57">
        <f t="shared" si="4"/>
        <v>32.49005838057365</v>
      </c>
      <c r="M39" s="57">
        <f t="shared" si="5"/>
        <v>25.39130625</v>
      </c>
    </row>
    <row r="40" spans="1:13" ht="12.75" customHeight="1">
      <c r="A40" s="7">
        <v>19</v>
      </c>
      <c r="B40" s="53" t="str">
        <f>'C - Chemical Separation'!B57</f>
        <v>s</v>
      </c>
      <c r="C40" s="54">
        <v>1000</v>
      </c>
      <c r="D40" s="28">
        <v>10</v>
      </c>
      <c r="E40" s="55">
        <v>60</v>
      </c>
      <c r="F40" s="29">
        <v>1</v>
      </c>
      <c r="G40" s="56">
        <f>'C - Chemical Separation'!H57</f>
        <v>0.3</v>
      </c>
      <c r="H40" s="29">
        <f>'C - Chemical Separation'!K94</f>
        <v>153</v>
      </c>
      <c r="I40" s="46">
        <v>75</v>
      </c>
      <c r="J40" s="57">
        <f t="shared" si="6"/>
        <v>165.95624999999998</v>
      </c>
      <c r="K40" s="57">
        <f t="shared" si="7"/>
        <v>290.42343750000003</v>
      </c>
      <c r="L40" s="57">
        <f t="shared" si="4"/>
        <v>32.49005838057365</v>
      </c>
      <c r="M40" s="57">
        <f t="shared" si="5"/>
        <v>25.39130625</v>
      </c>
    </row>
    <row r="41" spans="1:13" ht="12.75" customHeight="1">
      <c r="A41" s="7">
        <v>20</v>
      </c>
      <c r="B41" s="53" t="str">
        <f>'C - Chemical Separation'!B58</f>
        <v>t</v>
      </c>
      <c r="C41" s="54">
        <v>1000</v>
      </c>
      <c r="D41" s="28">
        <v>10</v>
      </c>
      <c r="E41" s="55">
        <v>60</v>
      </c>
      <c r="F41" s="29">
        <v>1</v>
      </c>
      <c r="G41" s="56">
        <f>'C - Chemical Separation'!H58</f>
        <v>0.3</v>
      </c>
      <c r="H41" s="29">
        <f>'C - Chemical Separation'!K95</f>
        <v>153</v>
      </c>
      <c r="I41" s="46">
        <v>75</v>
      </c>
      <c r="J41" s="57">
        <f t="shared" si="6"/>
        <v>165.95624999999998</v>
      </c>
      <c r="K41" s="57">
        <f t="shared" si="7"/>
        <v>290.42343750000003</v>
      </c>
      <c r="L41" s="57">
        <f t="shared" si="4"/>
        <v>32.49005838057365</v>
      </c>
      <c r="M41" s="57">
        <f t="shared" si="5"/>
        <v>25.39130625</v>
      </c>
    </row>
    <row r="44" spans="1:13" ht="12.75">
      <c r="A44" s="167" t="s">
        <v>191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1" ht="14.25" customHeight="1">
      <c r="A45" s="110" t="s">
        <v>30</v>
      </c>
      <c r="B45" s="109" t="s">
        <v>0</v>
      </c>
      <c r="C45" s="159" t="s">
        <v>124</v>
      </c>
      <c r="D45" s="159" t="s">
        <v>125</v>
      </c>
      <c r="E45" s="171" t="s">
        <v>128</v>
      </c>
      <c r="F45" s="101" t="s">
        <v>126</v>
      </c>
      <c r="G45" s="154" t="s">
        <v>130</v>
      </c>
      <c r="H45" s="168" t="s">
        <v>131</v>
      </c>
      <c r="I45" s="156" t="s">
        <v>133</v>
      </c>
      <c r="J45" s="160" t="s">
        <v>134</v>
      </c>
      <c r="K45" s="163" t="s">
        <v>146</v>
      </c>
    </row>
    <row r="46" spans="1:11" ht="14.25" customHeight="1">
      <c r="A46" s="110"/>
      <c r="B46" s="109"/>
      <c r="C46" s="159"/>
      <c r="D46" s="159"/>
      <c r="E46" s="171"/>
      <c r="F46" s="101"/>
      <c r="G46" s="155"/>
      <c r="H46" s="169"/>
      <c r="I46" s="156"/>
      <c r="J46" s="161"/>
      <c r="K46" s="163"/>
    </row>
    <row r="47" spans="1:11" ht="12.75" customHeight="1">
      <c r="A47" s="110"/>
      <c r="B47" s="109"/>
      <c r="C47" s="159"/>
      <c r="D47" s="159"/>
      <c r="E47" s="171"/>
      <c r="F47" s="101"/>
      <c r="G47" s="155"/>
      <c r="H47" s="169"/>
      <c r="I47" s="156"/>
      <c r="J47" s="161"/>
      <c r="K47" s="163"/>
    </row>
    <row r="48" spans="1:11" ht="12.75" customHeight="1">
      <c r="A48" s="110"/>
      <c r="B48" s="109"/>
      <c r="C48" s="159"/>
      <c r="D48" s="159"/>
      <c r="E48" s="171"/>
      <c r="F48" s="101"/>
      <c r="G48" s="155"/>
      <c r="H48" s="169"/>
      <c r="I48" s="156"/>
      <c r="J48" s="161"/>
      <c r="K48" s="163"/>
    </row>
    <row r="49" spans="1:11" ht="12.75" customHeight="1">
      <c r="A49" s="110"/>
      <c r="B49" s="109"/>
      <c r="C49" s="159"/>
      <c r="D49" s="159"/>
      <c r="E49" s="171"/>
      <c r="F49" s="101"/>
      <c r="G49" s="155"/>
      <c r="H49" s="170"/>
      <c r="I49" s="156"/>
      <c r="J49" s="162"/>
      <c r="K49" s="163"/>
    </row>
    <row r="50" spans="1:11" ht="12.75" customHeight="1">
      <c r="A50" s="7">
        <v>1</v>
      </c>
      <c r="B50" s="53" t="str">
        <f>B22</f>
        <v>a</v>
      </c>
      <c r="C50" s="28">
        <f>D22</f>
        <v>10</v>
      </c>
      <c r="D50" s="55">
        <f>E22</f>
        <v>60</v>
      </c>
      <c r="E50" s="29">
        <v>1</v>
      </c>
      <c r="F50" s="29">
        <f>'C - Chemical Separation'!E39</f>
        <v>100</v>
      </c>
      <c r="G50" s="56">
        <f>G22</f>
        <v>0.3</v>
      </c>
      <c r="H50" s="29">
        <f>H22</f>
        <v>153</v>
      </c>
      <c r="I50" s="58">
        <f>$E$11/100*C50*F50/(G50*$K$13*E50)/($E$10/1000)</f>
        <v>3.012842240048205E-14</v>
      </c>
      <c r="J50" s="59">
        <f>$E$11/100*D50*(1000/(H50*($E$13/1000)*$E$10*E50))</f>
        <v>1.061766613744237E-14</v>
      </c>
      <c r="K50" s="57">
        <f>H50*F50/1000</f>
        <v>15.3</v>
      </c>
    </row>
    <row r="51" spans="1:11" ht="12.75" customHeight="1">
      <c r="A51" s="7">
        <v>2</v>
      </c>
      <c r="B51" s="53" t="str">
        <f aca="true" t="shared" si="8" ref="B51:B69">B23</f>
        <v>b</v>
      </c>
      <c r="C51" s="28">
        <f>D23</f>
        <v>10</v>
      </c>
      <c r="D51" s="55">
        <f>E23</f>
        <v>60</v>
      </c>
      <c r="E51" s="29">
        <v>1</v>
      </c>
      <c r="F51" s="29">
        <f>'C - Chemical Separation'!E40</f>
        <v>100</v>
      </c>
      <c r="G51" s="56">
        <f aca="true" t="shared" si="9" ref="G51:H69">G23</f>
        <v>0.3</v>
      </c>
      <c r="H51" s="29">
        <f t="shared" si="9"/>
        <v>153</v>
      </c>
      <c r="I51" s="58">
        <f aca="true" t="shared" si="10" ref="I51:I59">$E$11/100*C51*F51/(G51*$K$13*E51)/($E$10/1000)</f>
        <v>3.012842240048205E-14</v>
      </c>
      <c r="J51" s="59">
        <f aca="true" t="shared" si="11" ref="J51:J59">$E$11/100*D51*(1000/(H51*($E$13/1000)*$E$10*E51))</f>
        <v>1.061766613744237E-14</v>
      </c>
      <c r="K51" s="57">
        <f aca="true" t="shared" si="12" ref="K51:K59">H51*F51/1000</f>
        <v>15.3</v>
      </c>
    </row>
    <row r="52" spans="1:11" ht="12.75" customHeight="1">
      <c r="A52" s="7">
        <v>3</v>
      </c>
      <c r="B52" s="53" t="str">
        <f t="shared" si="8"/>
        <v>c</v>
      </c>
      <c r="C52" s="28">
        <f>D24</f>
        <v>10</v>
      </c>
      <c r="D52" s="55">
        <f>E24</f>
        <v>60</v>
      </c>
      <c r="E52" s="29">
        <v>1</v>
      </c>
      <c r="F52" s="29">
        <f>'C - Chemical Separation'!E41</f>
        <v>100</v>
      </c>
      <c r="G52" s="56">
        <f t="shared" si="9"/>
        <v>0.3</v>
      </c>
      <c r="H52" s="29">
        <f t="shared" si="9"/>
        <v>153</v>
      </c>
      <c r="I52" s="58">
        <f t="shared" si="10"/>
        <v>3.012842240048205E-14</v>
      </c>
      <c r="J52" s="59">
        <f t="shared" si="11"/>
        <v>1.061766613744237E-14</v>
      </c>
      <c r="K52" s="57">
        <f t="shared" si="12"/>
        <v>15.3</v>
      </c>
    </row>
    <row r="53" spans="1:11" ht="12.75" customHeight="1">
      <c r="A53" s="7">
        <v>4</v>
      </c>
      <c r="B53" s="53" t="str">
        <f t="shared" si="8"/>
        <v>d</v>
      </c>
      <c r="C53" s="28">
        <f>D25</f>
        <v>10</v>
      </c>
      <c r="D53" s="55">
        <f>E25</f>
        <v>60</v>
      </c>
      <c r="E53" s="29">
        <v>1</v>
      </c>
      <c r="F53" s="29">
        <f>'C - Chemical Separation'!E42</f>
        <v>100</v>
      </c>
      <c r="G53" s="56">
        <f t="shared" si="9"/>
        <v>0.3</v>
      </c>
      <c r="H53" s="29">
        <f t="shared" si="9"/>
        <v>153</v>
      </c>
      <c r="I53" s="58">
        <f t="shared" si="10"/>
        <v>3.012842240048205E-14</v>
      </c>
      <c r="J53" s="59">
        <f t="shared" si="11"/>
        <v>1.061766613744237E-14</v>
      </c>
      <c r="K53" s="57">
        <f t="shared" si="12"/>
        <v>15.3</v>
      </c>
    </row>
    <row r="54" spans="1:11" ht="12.75" customHeight="1">
      <c r="A54" s="7">
        <v>5</v>
      </c>
      <c r="B54" s="53" t="str">
        <f t="shared" si="8"/>
        <v>e</v>
      </c>
      <c r="C54" s="28">
        <f>D26</f>
        <v>10</v>
      </c>
      <c r="D54" s="55">
        <f>E26</f>
        <v>60</v>
      </c>
      <c r="E54" s="29">
        <v>1</v>
      </c>
      <c r="F54" s="29">
        <f>'C - Chemical Separation'!E43</f>
        <v>100</v>
      </c>
      <c r="G54" s="56">
        <f t="shared" si="9"/>
        <v>0.3</v>
      </c>
      <c r="H54" s="29">
        <f t="shared" si="9"/>
        <v>153</v>
      </c>
      <c r="I54" s="58">
        <f t="shared" si="10"/>
        <v>3.012842240048205E-14</v>
      </c>
      <c r="J54" s="59">
        <f t="shared" si="11"/>
        <v>1.061766613744237E-14</v>
      </c>
      <c r="K54" s="57">
        <f t="shared" si="12"/>
        <v>15.3</v>
      </c>
    </row>
    <row r="55" spans="1:11" ht="12.75" customHeight="1">
      <c r="A55" s="7">
        <v>6</v>
      </c>
      <c r="B55" s="53" t="str">
        <f t="shared" si="8"/>
        <v>f</v>
      </c>
      <c r="C55" s="28">
        <f>D27</f>
        <v>10</v>
      </c>
      <c r="D55" s="55">
        <f>E27</f>
        <v>60</v>
      </c>
      <c r="E55" s="29">
        <v>1</v>
      </c>
      <c r="F55" s="29">
        <f>'C - Chemical Separation'!E44</f>
        <v>100</v>
      </c>
      <c r="G55" s="56">
        <f t="shared" si="9"/>
        <v>0.3</v>
      </c>
      <c r="H55" s="29">
        <f t="shared" si="9"/>
        <v>153</v>
      </c>
      <c r="I55" s="58">
        <f t="shared" si="10"/>
        <v>3.012842240048205E-14</v>
      </c>
      <c r="J55" s="59">
        <f t="shared" si="11"/>
        <v>1.061766613744237E-14</v>
      </c>
      <c r="K55" s="57">
        <f t="shared" si="12"/>
        <v>15.3</v>
      </c>
    </row>
    <row r="56" spans="1:11" ht="12.75" customHeight="1">
      <c r="A56" s="7">
        <v>7</v>
      </c>
      <c r="B56" s="53" t="str">
        <f t="shared" si="8"/>
        <v>g</v>
      </c>
      <c r="C56" s="28">
        <f>D28</f>
        <v>10</v>
      </c>
      <c r="D56" s="55">
        <f>E28</f>
        <v>60</v>
      </c>
      <c r="E56" s="29">
        <v>1</v>
      </c>
      <c r="F56" s="29">
        <f>'C - Chemical Separation'!E45</f>
        <v>100</v>
      </c>
      <c r="G56" s="56">
        <f t="shared" si="9"/>
        <v>0.3</v>
      </c>
      <c r="H56" s="29">
        <f t="shared" si="9"/>
        <v>153</v>
      </c>
      <c r="I56" s="58">
        <f t="shared" si="10"/>
        <v>3.012842240048205E-14</v>
      </c>
      <c r="J56" s="59">
        <f t="shared" si="11"/>
        <v>1.061766613744237E-14</v>
      </c>
      <c r="K56" s="57">
        <f t="shared" si="12"/>
        <v>15.3</v>
      </c>
    </row>
    <row r="57" spans="1:11" ht="12.75" customHeight="1">
      <c r="A57" s="7">
        <v>8</v>
      </c>
      <c r="B57" s="53" t="str">
        <f t="shared" si="8"/>
        <v>h</v>
      </c>
      <c r="C57" s="28">
        <f>D29</f>
        <v>10</v>
      </c>
      <c r="D57" s="55">
        <f>E29</f>
        <v>60</v>
      </c>
      <c r="E57" s="29">
        <v>1</v>
      </c>
      <c r="F57" s="29">
        <f>'C - Chemical Separation'!E46</f>
        <v>100</v>
      </c>
      <c r="G57" s="56">
        <f t="shared" si="9"/>
        <v>0.3</v>
      </c>
      <c r="H57" s="29">
        <f t="shared" si="9"/>
        <v>153</v>
      </c>
      <c r="I57" s="58">
        <f t="shared" si="10"/>
        <v>3.012842240048205E-14</v>
      </c>
      <c r="J57" s="59">
        <f t="shared" si="11"/>
        <v>1.061766613744237E-14</v>
      </c>
      <c r="K57" s="57">
        <f t="shared" si="12"/>
        <v>15.3</v>
      </c>
    </row>
    <row r="58" spans="1:11" ht="12.75" customHeight="1">
      <c r="A58" s="7">
        <v>9</v>
      </c>
      <c r="B58" s="53" t="str">
        <f t="shared" si="8"/>
        <v>i</v>
      </c>
      <c r="C58" s="28">
        <f>D30</f>
        <v>10</v>
      </c>
      <c r="D58" s="55">
        <f>E30</f>
        <v>60</v>
      </c>
      <c r="E58" s="29">
        <v>1</v>
      </c>
      <c r="F58" s="29">
        <f>'C - Chemical Separation'!E47</f>
        <v>100</v>
      </c>
      <c r="G58" s="56">
        <f t="shared" si="9"/>
        <v>0.3</v>
      </c>
      <c r="H58" s="29">
        <f t="shared" si="9"/>
        <v>153</v>
      </c>
      <c r="I58" s="58">
        <f t="shared" si="10"/>
        <v>3.012842240048205E-14</v>
      </c>
      <c r="J58" s="59">
        <f t="shared" si="11"/>
        <v>1.061766613744237E-14</v>
      </c>
      <c r="K58" s="57">
        <f t="shared" si="12"/>
        <v>15.3</v>
      </c>
    </row>
    <row r="59" spans="1:11" ht="12.75" customHeight="1">
      <c r="A59" s="7">
        <v>10</v>
      </c>
      <c r="B59" s="53" t="str">
        <f t="shared" si="8"/>
        <v>j</v>
      </c>
      <c r="C59" s="28">
        <f>D31</f>
        <v>10</v>
      </c>
      <c r="D59" s="55">
        <f>E31</f>
        <v>60</v>
      </c>
      <c r="E59" s="29">
        <v>1</v>
      </c>
      <c r="F59" s="29">
        <f>'C - Chemical Separation'!E48</f>
        <v>100</v>
      </c>
      <c r="G59" s="56">
        <f t="shared" si="9"/>
        <v>0.3</v>
      </c>
      <c r="H59" s="29">
        <f t="shared" si="9"/>
        <v>153</v>
      </c>
      <c r="I59" s="58">
        <f t="shared" si="10"/>
        <v>3.012842240048205E-14</v>
      </c>
      <c r="J59" s="59">
        <f t="shared" si="11"/>
        <v>1.061766613744237E-14</v>
      </c>
      <c r="K59" s="57">
        <f t="shared" si="12"/>
        <v>15.3</v>
      </c>
    </row>
    <row r="60" spans="1:11" ht="12.75" customHeight="1">
      <c r="A60" s="7">
        <v>11</v>
      </c>
      <c r="B60" s="53" t="str">
        <f t="shared" si="8"/>
        <v>k</v>
      </c>
      <c r="C60" s="28">
        <f>D32</f>
        <v>10</v>
      </c>
      <c r="D60" s="55">
        <f>E32</f>
        <v>60</v>
      </c>
      <c r="E60" s="29">
        <v>1</v>
      </c>
      <c r="F60" s="29">
        <f>'C - Chemical Separation'!E49</f>
        <v>100</v>
      </c>
      <c r="G60" s="56">
        <f t="shared" si="9"/>
        <v>0.3</v>
      </c>
      <c r="H60" s="29">
        <f t="shared" si="9"/>
        <v>153</v>
      </c>
      <c r="I60" s="58">
        <f>$E$11/100*C60*F60/(G60*$K$13*E60)/($E$10/1000)</f>
        <v>3.012842240048205E-14</v>
      </c>
      <c r="J60" s="59">
        <f>$E$11/100*D60*(1000/(H60*($E$13/1000)*$E$10*E60))</f>
        <v>1.061766613744237E-14</v>
      </c>
      <c r="K60" s="57">
        <f>H60*F60/1000</f>
        <v>15.3</v>
      </c>
    </row>
    <row r="61" spans="1:11" ht="12.75" customHeight="1">
      <c r="A61" s="7">
        <v>12</v>
      </c>
      <c r="B61" s="53" t="str">
        <f t="shared" si="8"/>
        <v>l</v>
      </c>
      <c r="C61" s="28">
        <f>D33</f>
        <v>10</v>
      </c>
      <c r="D61" s="55">
        <f>E33</f>
        <v>60</v>
      </c>
      <c r="E61" s="29">
        <v>1</v>
      </c>
      <c r="F61" s="29">
        <f>'C - Chemical Separation'!E50</f>
        <v>100</v>
      </c>
      <c r="G61" s="56">
        <f t="shared" si="9"/>
        <v>0.3</v>
      </c>
      <c r="H61" s="29">
        <f t="shared" si="9"/>
        <v>153</v>
      </c>
      <c r="I61" s="58">
        <f aca="true" t="shared" si="13" ref="I61:I69">$E$11/100*C61*F61/(G61*$K$13*E61)/($E$10/1000)</f>
        <v>3.012842240048205E-14</v>
      </c>
      <c r="J61" s="59">
        <f aca="true" t="shared" si="14" ref="J61:J69">$E$11/100*D61*(1000/(H61*($E$13/1000)*$E$10*E61))</f>
        <v>1.061766613744237E-14</v>
      </c>
      <c r="K61" s="57">
        <f aca="true" t="shared" si="15" ref="K61:K69">H61*F61/1000</f>
        <v>15.3</v>
      </c>
    </row>
    <row r="62" spans="1:11" ht="12.75" customHeight="1">
      <c r="A62" s="7">
        <v>13</v>
      </c>
      <c r="B62" s="53" t="str">
        <f t="shared" si="8"/>
        <v>m</v>
      </c>
      <c r="C62" s="28">
        <f>D34</f>
        <v>10</v>
      </c>
      <c r="D62" s="55">
        <f>E34</f>
        <v>60</v>
      </c>
      <c r="E62" s="29">
        <v>1</v>
      </c>
      <c r="F62" s="29">
        <f>'C - Chemical Separation'!E51</f>
        <v>100</v>
      </c>
      <c r="G62" s="56">
        <f t="shared" si="9"/>
        <v>0.3</v>
      </c>
      <c r="H62" s="29">
        <f t="shared" si="9"/>
        <v>153</v>
      </c>
      <c r="I62" s="58">
        <f t="shared" si="13"/>
        <v>3.012842240048205E-14</v>
      </c>
      <c r="J62" s="59">
        <f t="shared" si="14"/>
        <v>1.061766613744237E-14</v>
      </c>
      <c r="K62" s="57">
        <f t="shared" si="15"/>
        <v>15.3</v>
      </c>
    </row>
    <row r="63" spans="1:11" ht="12.75" customHeight="1">
      <c r="A63" s="7">
        <v>14</v>
      </c>
      <c r="B63" s="53" t="str">
        <f t="shared" si="8"/>
        <v>n</v>
      </c>
      <c r="C63" s="28">
        <f>D35</f>
        <v>10</v>
      </c>
      <c r="D63" s="55">
        <f>E35</f>
        <v>60</v>
      </c>
      <c r="E63" s="29">
        <v>1</v>
      </c>
      <c r="F63" s="29">
        <f>'C - Chemical Separation'!E52</f>
        <v>100</v>
      </c>
      <c r="G63" s="56">
        <f t="shared" si="9"/>
        <v>0.3</v>
      </c>
      <c r="H63" s="29">
        <f t="shared" si="9"/>
        <v>153</v>
      </c>
      <c r="I63" s="58">
        <f t="shared" si="13"/>
        <v>3.012842240048205E-14</v>
      </c>
      <c r="J63" s="59">
        <f t="shared" si="14"/>
        <v>1.061766613744237E-14</v>
      </c>
      <c r="K63" s="57">
        <f t="shared" si="15"/>
        <v>15.3</v>
      </c>
    </row>
    <row r="64" spans="1:11" ht="12.75" customHeight="1">
      <c r="A64" s="7">
        <v>15</v>
      </c>
      <c r="B64" s="53" t="str">
        <f t="shared" si="8"/>
        <v>o</v>
      </c>
      <c r="C64" s="28">
        <f>D36</f>
        <v>10</v>
      </c>
      <c r="D64" s="55">
        <f>E36</f>
        <v>60</v>
      </c>
      <c r="E64" s="29">
        <v>1</v>
      </c>
      <c r="F64" s="29">
        <f>'C - Chemical Separation'!E53</f>
        <v>100</v>
      </c>
      <c r="G64" s="56">
        <f t="shared" si="9"/>
        <v>0.3</v>
      </c>
      <c r="H64" s="29">
        <f t="shared" si="9"/>
        <v>153</v>
      </c>
      <c r="I64" s="58">
        <f t="shared" si="13"/>
        <v>3.012842240048205E-14</v>
      </c>
      <c r="J64" s="59">
        <f t="shared" si="14"/>
        <v>1.061766613744237E-14</v>
      </c>
      <c r="K64" s="57">
        <f t="shared" si="15"/>
        <v>15.3</v>
      </c>
    </row>
    <row r="65" spans="1:11" ht="12.75" customHeight="1">
      <c r="A65" s="7">
        <v>16</v>
      </c>
      <c r="B65" s="53" t="str">
        <f t="shared" si="8"/>
        <v>p</v>
      </c>
      <c r="C65" s="28">
        <f>D37</f>
        <v>10</v>
      </c>
      <c r="D65" s="55">
        <f>E37</f>
        <v>60</v>
      </c>
      <c r="E65" s="29">
        <v>1</v>
      </c>
      <c r="F65" s="29">
        <f>'C - Chemical Separation'!E54</f>
        <v>100</v>
      </c>
      <c r="G65" s="56">
        <f t="shared" si="9"/>
        <v>0.3</v>
      </c>
      <c r="H65" s="29">
        <f t="shared" si="9"/>
        <v>153</v>
      </c>
      <c r="I65" s="58">
        <f t="shared" si="13"/>
        <v>3.012842240048205E-14</v>
      </c>
      <c r="J65" s="59">
        <f t="shared" si="14"/>
        <v>1.061766613744237E-14</v>
      </c>
      <c r="K65" s="57">
        <f t="shared" si="15"/>
        <v>15.3</v>
      </c>
    </row>
    <row r="66" spans="1:11" ht="12.75" customHeight="1">
      <c r="A66" s="7">
        <v>17</v>
      </c>
      <c r="B66" s="53" t="str">
        <f t="shared" si="8"/>
        <v>q</v>
      </c>
      <c r="C66" s="28">
        <f>D38</f>
        <v>10</v>
      </c>
      <c r="D66" s="55">
        <f>E38</f>
        <v>60</v>
      </c>
      <c r="E66" s="29">
        <v>1</v>
      </c>
      <c r="F66" s="29">
        <f>'C - Chemical Separation'!E55</f>
        <v>100</v>
      </c>
      <c r="G66" s="56">
        <f t="shared" si="9"/>
        <v>0.3</v>
      </c>
      <c r="H66" s="29">
        <f t="shared" si="9"/>
        <v>153</v>
      </c>
      <c r="I66" s="58">
        <f t="shared" si="13"/>
        <v>3.012842240048205E-14</v>
      </c>
      <c r="J66" s="59">
        <f t="shared" si="14"/>
        <v>1.061766613744237E-14</v>
      </c>
      <c r="K66" s="57">
        <f t="shared" si="15"/>
        <v>15.3</v>
      </c>
    </row>
    <row r="67" spans="1:11" ht="12.75" customHeight="1">
      <c r="A67" s="7">
        <v>18</v>
      </c>
      <c r="B67" s="53" t="str">
        <f t="shared" si="8"/>
        <v>r</v>
      </c>
      <c r="C67" s="28">
        <f>D39</f>
        <v>10</v>
      </c>
      <c r="D67" s="55">
        <f>E39</f>
        <v>60</v>
      </c>
      <c r="E67" s="29">
        <v>1</v>
      </c>
      <c r="F67" s="29">
        <f>'C - Chemical Separation'!E56</f>
        <v>100</v>
      </c>
      <c r="G67" s="56">
        <f t="shared" si="9"/>
        <v>0.3</v>
      </c>
      <c r="H67" s="29">
        <f t="shared" si="9"/>
        <v>153</v>
      </c>
      <c r="I67" s="58">
        <f t="shared" si="13"/>
        <v>3.012842240048205E-14</v>
      </c>
      <c r="J67" s="59">
        <f t="shared" si="14"/>
        <v>1.061766613744237E-14</v>
      </c>
      <c r="K67" s="57">
        <f t="shared" si="15"/>
        <v>15.3</v>
      </c>
    </row>
    <row r="68" spans="1:11" ht="12.75" customHeight="1">
      <c r="A68" s="7">
        <v>19</v>
      </c>
      <c r="B68" s="53" t="str">
        <f t="shared" si="8"/>
        <v>s</v>
      </c>
      <c r="C68" s="28">
        <f>D40</f>
        <v>10</v>
      </c>
      <c r="D68" s="55">
        <f>E40</f>
        <v>60</v>
      </c>
      <c r="E68" s="29">
        <v>1</v>
      </c>
      <c r="F68" s="29">
        <f>'C - Chemical Separation'!E57</f>
        <v>100</v>
      </c>
      <c r="G68" s="56">
        <f t="shared" si="9"/>
        <v>0.3</v>
      </c>
      <c r="H68" s="29">
        <f t="shared" si="9"/>
        <v>153</v>
      </c>
      <c r="I68" s="58">
        <f t="shared" si="13"/>
        <v>3.012842240048205E-14</v>
      </c>
      <c r="J68" s="59">
        <f t="shared" si="14"/>
        <v>1.061766613744237E-14</v>
      </c>
      <c r="K68" s="57">
        <f t="shared" si="15"/>
        <v>15.3</v>
      </c>
    </row>
    <row r="69" spans="1:11" ht="12.75" customHeight="1">
      <c r="A69" s="7">
        <v>20</v>
      </c>
      <c r="B69" s="53" t="str">
        <f t="shared" si="8"/>
        <v>t</v>
      </c>
      <c r="C69" s="28">
        <f>D41</f>
        <v>10</v>
      </c>
      <c r="D69" s="55">
        <f>E41</f>
        <v>60</v>
      </c>
      <c r="E69" s="29">
        <v>1</v>
      </c>
      <c r="F69" s="29">
        <f>'C - Chemical Separation'!E58</f>
        <v>100</v>
      </c>
      <c r="G69" s="56">
        <f t="shared" si="9"/>
        <v>0.3</v>
      </c>
      <c r="H69" s="29">
        <f t="shared" si="9"/>
        <v>153</v>
      </c>
      <c r="I69" s="58">
        <f t="shared" si="13"/>
        <v>3.012842240048205E-14</v>
      </c>
      <c r="J69" s="59">
        <f t="shared" si="14"/>
        <v>1.061766613744237E-14</v>
      </c>
      <c r="K69" s="57">
        <f t="shared" si="15"/>
        <v>15.3</v>
      </c>
    </row>
    <row r="72" spans="1:2" ht="12">
      <c r="A72" s="42" t="s">
        <v>135</v>
      </c>
      <c r="B72" s="60" t="s">
        <v>136</v>
      </c>
    </row>
    <row r="73" spans="2:12" ht="12">
      <c r="B73" s="158" t="s">
        <v>192</v>
      </c>
      <c r="C73" s="158"/>
      <c r="D73" s="158"/>
      <c r="E73" s="158"/>
      <c r="F73" s="158"/>
      <c r="G73" s="158"/>
      <c r="H73" s="158"/>
      <c r="I73" s="158"/>
      <c r="J73" s="158"/>
      <c r="K73" s="158"/>
      <c r="L73" s="158"/>
    </row>
    <row r="74" spans="2:12" ht="1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</row>
    <row r="75" ht="12">
      <c r="B75" s="60" t="s">
        <v>140</v>
      </c>
    </row>
    <row r="76" ht="12">
      <c r="B76" s="60" t="s">
        <v>138</v>
      </c>
    </row>
    <row r="77" spans="2:12" ht="12">
      <c r="B77" s="158" t="s">
        <v>143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</row>
    <row r="78" spans="2:12" ht="12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</row>
    <row r="79" spans="2:12" ht="12">
      <c r="B79" s="158" t="s">
        <v>144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</row>
    <row r="80" spans="2:12" ht="12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</row>
    <row r="81" spans="2:12" ht="12">
      <c r="B81" s="158" t="s">
        <v>137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</row>
    <row r="82" spans="2:12" ht="12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</row>
  </sheetData>
  <sheetProtection/>
  <mergeCells count="41">
    <mergeCell ref="A1:M1"/>
    <mergeCell ref="A2:M2"/>
    <mergeCell ref="A10:D10"/>
    <mergeCell ref="A9:D9"/>
    <mergeCell ref="J17:J21"/>
    <mergeCell ref="G13:J13"/>
    <mergeCell ref="A11:D11"/>
    <mergeCell ref="G12:J12"/>
    <mergeCell ref="B81:L82"/>
    <mergeCell ref="B73:L74"/>
    <mergeCell ref="B77:L78"/>
    <mergeCell ref="C45:C49"/>
    <mergeCell ref="D45:D49"/>
    <mergeCell ref="H45:H49"/>
    <mergeCell ref="F45:F49"/>
    <mergeCell ref="E45:E49"/>
    <mergeCell ref="J45:J49"/>
    <mergeCell ref="K45:K49"/>
    <mergeCell ref="M17:M21"/>
    <mergeCell ref="K17:K21"/>
    <mergeCell ref="A44:M44"/>
    <mergeCell ref="A13:D13"/>
    <mergeCell ref="G17:G21"/>
    <mergeCell ref="E17:E21"/>
    <mergeCell ref="F17:F21"/>
    <mergeCell ref="B79:L80"/>
    <mergeCell ref="L17:L21"/>
    <mergeCell ref="A45:A49"/>
    <mergeCell ref="B45:B49"/>
    <mergeCell ref="A5:M5"/>
    <mergeCell ref="I17:I21"/>
    <mergeCell ref="H17:H21"/>
    <mergeCell ref="C17:C21"/>
    <mergeCell ref="D17:D21"/>
    <mergeCell ref="G45:G49"/>
    <mergeCell ref="I45:I49"/>
    <mergeCell ref="A12:D12"/>
    <mergeCell ref="G14:J14"/>
    <mergeCell ref="A14:D14"/>
    <mergeCell ref="A17:A21"/>
    <mergeCell ref="B17:B21"/>
  </mergeCells>
  <dataValidations count="1">
    <dataValidation type="decimal" operator="greaterThanOrEqual" allowBlank="1" showInputMessage="1" showErrorMessage="1" sqref="D50:D69 E22:E41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35" sqref="A35"/>
    </sheetView>
  </sheetViews>
  <sheetFormatPr defaultColWidth="9.140625" defaultRowHeight="12.75"/>
  <cols>
    <col min="3" max="3" width="12.140625" style="0" bestFit="1" customWidth="1"/>
    <col min="4" max="4" width="7.8515625" style="0" customWidth="1"/>
    <col min="5" max="5" width="8.57421875" style="0" customWidth="1"/>
    <col min="7" max="7" width="12.140625" style="0" customWidth="1"/>
    <col min="11" max="11" width="12.8515625" style="0" customWidth="1"/>
  </cols>
  <sheetData>
    <row r="1" spans="1:11" ht="15.75">
      <c r="A1" s="92" t="s">
        <v>193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">
      <c r="A2" s="97" t="s">
        <v>168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2.75">
      <c r="A5" s="150" t="s">
        <v>123</v>
      </c>
      <c r="B5" s="150"/>
      <c r="C5" s="150"/>
      <c r="D5" s="150"/>
      <c r="E5" s="150"/>
      <c r="F5" s="42"/>
      <c r="G5" s="42"/>
      <c r="H5" s="42"/>
      <c r="I5" s="42"/>
      <c r="J5" s="42"/>
      <c r="K5" s="42"/>
    </row>
    <row r="6" spans="1:11" ht="13.5">
      <c r="A6" s="148" t="s">
        <v>159</v>
      </c>
      <c r="B6" s="148"/>
      <c r="C6" s="148"/>
      <c r="D6" s="148"/>
      <c r="E6" s="148"/>
      <c r="F6" s="50">
        <v>2.23E+19</v>
      </c>
      <c r="G6" s="42"/>
      <c r="H6" s="148" t="s">
        <v>116</v>
      </c>
      <c r="I6" s="148"/>
      <c r="J6" s="148"/>
      <c r="K6" s="50">
        <v>6.68E+19</v>
      </c>
    </row>
    <row r="7" spans="1:11" ht="12.75">
      <c r="A7" s="51"/>
      <c r="B7" s="51"/>
      <c r="C7" s="51"/>
      <c r="D7" s="51"/>
      <c r="E7" s="51"/>
      <c r="F7" s="48"/>
      <c r="G7" s="48"/>
      <c r="I7" s="51"/>
      <c r="J7" s="51"/>
      <c r="K7" s="51"/>
    </row>
    <row r="8" ht="13.5" thickBot="1">
      <c r="H8" s="61"/>
    </row>
    <row r="9" spans="1:10" ht="12.75" customHeight="1">
      <c r="A9" s="102" t="s">
        <v>30</v>
      </c>
      <c r="B9" s="101" t="s">
        <v>0</v>
      </c>
      <c r="C9" s="151" t="s">
        <v>1</v>
      </c>
      <c r="D9" s="101" t="s">
        <v>190</v>
      </c>
      <c r="E9" s="101" t="s">
        <v>126</v>
      </c>
      <c r="F9" s="101" t="s">
        <v>194</v>
      </c>
      <c r="G9" s="149" t="s">
        <v>154</v>
      </c>
      <c r="H9" s="88" t="s">
        <v>155</v>
      </c>
      <c r="I9" s="180" t="s">
        <v>156</v>
      </c>
      <c r="J9" s="183" t="s">
        <v>195</v>
      </c>
    </row>
    <row r="10" spans="1:10" ht="12.75">
      <c r="A10" s="102"/>
      <c r="B10" s="101"/>
      <c r="C10" s="152"/>
      <c r="D10" s="101"/>
      <c r="E10" s="101"/>
      <c r="F10" s="101"/>
      <c r="G10" s="146"/>
      <c r="H10" s="146"/>
      <c r="I10" s="181"/>
      <c r="J10" s="184"/>
    </row>
    <row r="11" spans="1:10" ht="12.75">
      <c r="A11" s="102"/>
      <c r="B11" s="101"/>
      <c r="C11" s="153"/>
      <c r="D11" s="101"/>
      <c r="E11" s="101"/>
      <c r="F11" s="101"/>
      <c r="G11" s="146"/>
      <c r="H11" s="146"/>
      <c r="I11" s="181"/>
      <c r="J11" s="184"/>
    </row>
    <row r="12" spans="1:10" ht="12.75">
      <c r="A12" s="174">
        <v>1</v>
      </c>
      <c r="B12" s="17" t="str">
        <f>'C - Chemical Separation'!B39</f>
        <v>a</v>
      </c>
      <c r="C12" s="178" t="str">
        <f>'A - Sample pretreatment'!C13</f>
        <v>description a</v>
      </c>
      <c r="D12" s="179">
        <v>10</v>
      </c>
      <c r="E12" s="175">
        <f>'C - Chemical Separation'!E39</f>
        <v>100</v>
      </c>
      <c r="F12" s="175">
        <v>10</v>
      </c>
      <c r="G12" s="176">
        <f>F12*D12*1000*E12</f>
        <v>10000000</v>
      </c>
      <c r="H12" s="177">
        <f>'C - Chemical Separation'!H39</f>
        <v>0.3</v>
      </c>
      <c r="I12" s="182">
        <f>$K$6*H12</f>
        <v>2.004E+19</v>
      </c>
      <c r="J12" s="185">
        <f>G12/I12</f>
        <v>4.99001996007984E-13</v>
      </c>
    </row>
    <row r="13" spans="1:10" ht="12.75">
      <c r="A13" s="174">
        <v>2</v>
      </c>
      <c r="B13" s="17" t="str">
        <f>'C - Chemical Separation'!B40</f>
        <v>b</v>
      </c>
      <c r="C13" s="178" t="str">
        <f>'A - Sample pretreatment'!C14</f>
        <v>description b</v>
      </c>
      <c r="D13" s="179">
        <v>10</v>
      </c>
      <c r="E13" s="175">
        <f>'C - Chemical Separation'!E40</f>
        <v>100</v>
      </c>
      <c r="F13" s="175">
        <v>10</v>
      </c>
      <c r="G13" s="176">
        <f aca="true" t="shared" si="0" ref="G13:G31">F13*D13*1000*E13</f>
        <v>10000000</v>
      </c>
      <c r="H13" s="177">
        <f>'C - Chemical Separation'!H40</f>
        <v>0.3</v>
      </c>
      <c r="I13" s="182">
        <f>$K$6*H13</f>
        <v>2.004E+19</v>
      </c>
      <c r="J13" s="185">
        <f>G13/I13</f>
        <v>4.99001996007984E-13</v>
      </c>
    </row>
    <row r="14" spans="1:10" ht="12.75">
      <c r="A14" s="174">
        <v>3</v>
      </c>
      <c r="B14" s="17" t="str">
        <f>'C - Chemical Separation'!B41</f>
        <v>c</v>
      </c>
      <c r="C14" s="178" t="str">
        <f>'A - Sample pretreatment'!C15</f>
        <v>description c</v>
      </c>
      <c r="D14" s="179">
        <v>10</v>
      </c>
      <c r="E14" s="175">
        <f>'C - Chemical Separation'!E41</f>
        <v>100</v>
      </c>
      <c r="F14" s="175">
        <v>10</v>
      </c>
      <c r="G14" s="176">
        <f t="shared" si="0"/>
        <v>10000000</v>
      </c>
      <c r="H14" s="177">
        <f>'C - Chemical Separation'!H41</f>
        <v>0.3</v>
      </c>
      <c r="I14" s="182">
        <f>$K$6*H14</f>
        <v>2.004E+19</v>
      </c>
      <c r="J14" s="185">
        <f aca="true" t="shared" si="1" ref="J14:J21">G14/I14</f>
        <v>4.99001996007984E-13</v>
      </c>
    </row>
    <row r="15" spans="1:10" ht="12.75">
      <c r="A15" s="174">
        <v>4</v>
      </c>
      <c r="B15" s="17" t="str">
        <f>'C - Chemical Separation'!B42</f>
        <v>d</v>
      </c>
      <c r="C15" s="178" t="str">
        <f>'A - Sample pretreatment'!C16</f>
        <v>description d</v>
      </c>
      <c r="D15" s="179">
        <v>10</v>
      </c>
      <c r="E15" s="175">
        <f>'C - Chemical Separation'!E42</f>
        <v>100</v>
      </c>
      <c r="F15" s="175">
        <v>10</v>
      </c>
      <c r="G15" s="176">
        <f t="shared" si="0"/>
        <v>10000000</v>
      </c>
      <c r="H15" s="177">
        <f>'C - Chemical Separation'!H42</f>
        <v>0.3</v>
      </c>
      <c r="I15" s="182">
        <f>$K$6*H15</f>
        <v>2.004E+19</v>
      </c>
      <c r="J15" s="185">
        <f t="shared" si="1"/>
        <v>4.99001996007984E-13</v>
      </c>
    </row>
    <row r="16" spans="1:10" ht="12.75">
      <c r="A16" s="174">
        <v>5</v>
      </c>
      <c r="B16" s="17" t="str">
        <f>'C - Chemical Separation'!B43</f>
        <v>e</v>
      </c>
      <c r="C16" s="178" t="str">
        <f>'A - Sample pretreatment'!C17</f>
        <v>description e</v>
      </c>
      <c r="D16" s="179">
        <v>10</v>
      </c>
      <c r="E16" s="175">
        <f>'C - Chemical Separation'!E43</f>
        <v>100</v>
      </c>
      <c r="F16" s="175">
        <v>10</v>
      </c>
      <c r="G16" s="176">
        <f t="shared" si="0"/>
        <v>10000000</v>
      </c>
      <c r="H16" s="177">
        <f>'C - Chemical Separation'!H43</f>
        <v>0.3</v>
      </c>
      <c r="I16" s="182">
        <f>$K$6*H16</f>
        <v>2.004E+19</v>
      </c>
      <c r="J16" s="185">
        <f t="shared" si="1"/>
        <v>4.99001996007984E-13</v>
      </c>
    </row>
    <row r="17" spans="1:10" ht="12.75">
      <c r="A17" s="174">
        <v>6</v>
      </c>
      <c r="B17" s="17" t="str">
        <f>'C - Chemical Separation'!B44</f>
        <v>f</v>
      </c>
      <c r="C17" s="178" t="str">
        <f>'A - Sample pretreatment'!C18</f>
        <v>description f</v>
      </c>
      <c r="D17" s="179">
        <v>10</v>
      </c>
      <c r="E17" s="175">
        <f>'C - Chemical Separation'!E44</f>
        <v>100</v>
      </c>
      <c r="F17" s="175">
        <v>10</v>
      </c>
      <c r="G17" s="176">
        <f t="shared" si="0"/>
        <v>10000000</v>
      </c>
      <c r="H17" s="177">
        <f>'C - Chemical Separation'!H44</f>
        <v>0.3</v>
      </c>
      <c r="I17" s="182">
        <f>$K$6*H17</f>
        <v>2.004E+19</v>
      </c>
      <c r="J17" s="185">
        <f t="shared" si="1"/>
        <v>4.99001996007984E-13</v>
      </c>
    </row>
    <row r="18" spans="1:10" ht="12.75">
      <c r="A18" s="174">
        <v>7</v>
      </c>
      <c r="B18" s="17" t="str">
        <f>'C - Chemical Separation'!B45</f>
        <v>g</v>
      </c>
      <c r="C18" s="178" t="str">
        <f>'A - Sample pretreatment'!C19</f>
        <v>description g</v>
      </c>
      <c r="D18" s="179">
        <v>10</v>
      </c>
      <c r="E18" s="175">
        <f>'C - Chemical Separation'!E45</f>
        <v>100</v>
      </c>
      <c r="F18" s="175">
        <v>10</v>
      </c>
      <c r="G18" s="176">
        <f t="shared" si="0"/>
        <v>10000000</v>
      </c>
      <c r="H18" s="177">
        <f>'C - Chemical Separation'!H45</f>
        <v>0.3</v>
      </c>
      <c r="I18" s="182">
        <f>$K$6*H18</f>
        <v>2.004E+19</v>
      </c>
      <c r="J18" s="185">
        <v>1E-14</v>
      </c>
    </row>
    <row r="19" spans="1:10" ht="12.75">
      <c r="A19" s="174">
        <v>8</v>
      </c>
      <c r="B19" s="17" t="str">
        <f>'C - Chemical Separation'!B46</f>
        <v>h</v>
      </c>
      <c r="C19" s="178" t="str">
        <f>'A - Sample pretreatment'!C20</f>
        <v>description h</v>
      </c>
      <c r="D19" s="179">
        <v>10</v>
      </c>
      <c r="E19" s="175">
        <f>'C - Chemical Separation'!E46</f>
        <v>100</v>
      </c>
      <c r="F19" s="175">
        <v>10</v>
      </c>
      <c r="G19" s="176">
        <f t="shared" si="0"/>
        <v>10000000</v>
      </c>
      <c r="H19" s="177">
        <f>'C - Chemical Separation'!H46</f>
        <v>0.3</v>
      </c>
      <c r="I19" s="182">
        <f>$K$6*H19</f>
        <v>2.004E+19</v>
      </c>
      <c r="J19" s="185">
        <f t="shared" si="1"/>
        <v>4.99001996007984E-13</v>
      </c>
    </row>
    <row r="20" spans="1:10" ht="12.75">
      <c r="A20" s="174">
        <v>9</v>
      </c>
      <c r="B20" s="17" t="str">
        <f>'C - Chemical Separation'!B47</f>
        <v>i</v>
      </c>
      <c r="C20" s="178" t="str">
        <f>'A - Sample pretreatment'!C21</f>
        <v>description i</v>
      </c>
      <c r="D20" s="179">
        <v>10</v>
      </c>
      <c r="E20" s="175">
        <f>'C - Chemical Separation'!E47</f>
        <v>100</v>
      </c>
      <c r="F20" s="175">
        <v>10</v>
      </c>
      <c r="G20" s="176">
        <f t="shared" si="0"/>
        <v>10000000</v>
      </c>
      <c r="H20" s="177">
        <f>'C - Chemical Separation'!H47</f>
        <v>0.3</v>
      </c>
      <c r="I20" s="182">
        <f>$K$6*H20</f>
        <v>2.004E+19</v>
      </c>
      <c r="J20" s="185">
        <f t="shared" si="1"/>
        <v>4.99001996007984E-13</v>
      </c>
    </row>
    <row r="21" spans="1:10" ht="12.75">
      <c r="A21" s="174">
        <v>10</v>
      </c>
      <c r="B21" s="17" t="str">
        <f>'C - Chemical Separation'!B48</f>
        <v>j</v>
      </c>
      <c r="C21" s="178" t="str">
        <f>'A - Sample pretreatment'!C22</f>
        <v>description j</v>
      </c>
      <c r="D21" s="179">
        <v>10</v>
      </c>
      <c r="E21" s="175">
        <f>'C - Chemical Separation'!E48</f>
        <v>100</v>
      </c>
      <c r="F21" s="175">
        <v>10</v>
      </c>
      <c r="G21" s="176">
        <f t="shared" si="0"/>
        <v>10000000</v>
      </c>
      <c r="H21" s="177">
        <f>'C - Chemical Separation'!H48</f>
        <v>0.3</v>
      </c>
      <c r="I21" s="182">
        <f>$K$6*H21</f>
        <v>2.004E+19</v>
      </c>
      <c r="J21" s="185">
        <f t="shared" si="1"/>
        <v>4.99001996007984E-13</v>
      </c>
    </row>
    <row r="22" spans="1:10" ht="12.75">
      <c r="A22" s="174">
        <v>11</v>
      </c>
      <c r="B22" s="17" t="str">
        <f>'C - Chemical Separation'!B49</f>
        <v>k</v>
      </c>
      <c r="C22" s="178" t="str">
        <f>'A - Sample pretreatment'!C23</f>
        <v>description k</v>
      </c>
      <c r="D22" s="179">
        <v>10</v>
      </c>
      <c r="E22" s="175">
        <f>'C - Chemical Separation'!E49</f>
        <v>100</v>
      </c>
      <c r="F22" s="175">
        <v>10</v>
      </c>
      <c r="G22" s="176">
        <f t="shared" si="0"/>
        <v>10000000</v>
      </c>
      <c r="H22" s="177">
        <f>'C - Chemical Separation'!H49</f>
        <v>0.3</v>
      </c>
      <c r="I22" s="182">
        <f aca="true" t="shared" si="2" ref="I22:I31">$K$6*H22</f>
        <v>2.004E+19</v>
      </c>
      <c r="J22" s="185">
        <f>G22/I22</f>
        <v>4.99001996007984E-13</v>
      </c>
    </row>
    <row r="23" spans="1:10" ht="12.75">
      <c r="A23" s="174">
        <v>12</v>
      </c>
      <c r="B23" s="17" t="str">
        <f>'C - Chemical Separation'!B50</f>
        <v>l</v>
      </c>
      <c r="C23" s="178" t="str">
        <f>'A - Sample pretreatment'!C24</f>
        <v>description l</v>
      </c>
      <c r="D23" s="179">
        <v>10</v>
      </c>
      <c r="E23" s="175">
        <f>'C - Chemical Separation'!E50</f>
        <v>100</v>
      </c>
      <c r="F23" s="175">
        <v>10</v>
      </c>
      <c r="G23" s="176">
        <f t="shared" si="0"/>
        <v>10000000</v>
      </c>
      <c r="H23" s="177">
        <f>'C - Chemical Separation'!H50</f>
        <v>0.3</v>
      </c>
      <c r="I23" s="182">
        <f t="shared" si="2"/>
        <v>2.004E+19</v>
      </c>
      <c r="J23" s="185">
        <f>G23/I23</f>
        <v>4.99001996007984E-13</v>
      </c>
    </row>
    <row r="24" spans="1:10" ht="12.75">
      <c r="A24" s="174">
        <v>13</v>
      </c>
      <c r="B24" s="17" t="str">
        <f>'C - Chemical Separation'!B51</f>
        <v>m</v>
      </c>
      <c r="C24" s="178" t="str">
        <f>'A - Sample pretreatment'!C25</f>
        <v>description m</v>
      </c>
      <c r="D24" s="179">
        <v>10</v>
      </c>
      <c r="E24" s="175">
        <f>'C - Chemical Separation'!E51</f>
        <v>100</v>
      </c>
      <c r="F24" s="175">
        <v>10</v>
      </c>
      <c r="G24" s="176">
        <f t="shared" si="0"/>
        <v>10000000</v>
      </c>
      <c r="H24" s="177">
        <f>'C - Chemical Separation'!H51</f>
        <v>0.3</v>
      </c>
      <c r="I24" s="182">
        <f t="shared" si="2"/>
        <v>2.004E+19</v>
      </c>
      <c r="J24" s="185">
        <f aca="true" t="shared" si="3" ref="J24:J31">G24/I24</f>
        <v>4.99001996007984E-13</v>
      </c>
    </row>
    <row r="25" spans="1:10" ht="12.75">
      <c r="A25" s="174">
        <v>14</v>
      </c>
      <c r="B25" s="17" t="str">
        <f>'C - Chemical Separation'!B52</f>
        <v>n</v>
      </c>
      <c r="C25" s="178" t="str">
        <f>'A - Sample pretreatment'!C26</f>
        <v>description n</v>
      </c>
      <c r="D25" s="179">
        <v>10</v>
      </c>
      <c r="E25" s="175">
        <f>'C - Chemical Separation'!E52</f>
        <v>100</v>
      </c>
      <c r="F25" s="175">
        <v>10</v>
      </c>
      <c r="G25" s="176">
        <f t="shared" si="0"/>
        <v>10000000</v>
      </c>
      <c r="H25" s="177">
        <f>'C - Chemical Separation'!H52</f>
        <v>0.3</v>
      </c>
      <c r="I25" s="182">
        <f t="shared" si="2"/>
        <v>2.004E+19</v>
      </c>
      <c r="J25" s="185">
        <f t="shared" si="3"/>
        <v>4.99001996007984E-13</v>
      </c>
    </row>
    <row r="26" spans="1:10" ht="12.75">
      <c r="A26" s="174">
        <v>15</v>
      </c>
      <c r="B26" s="17" t="str">
        <f>'C - Chemical Separation'!B53</f>
        <v>o</v>
      </c>
      <c r="C26" s="178" t="str">
        <f>'A - Sample pretreatment'!C27</f>
        <v>description o</v>
      </c>
      <c r="D26" s="179">
        <v>10</v>
      </c>
      <c r="E26" s="175">
        <f>'C - Chemical Separation'!E53</f>
        <v>100</v>
      </c>
      <c r="F26" s="175">
        <v>10</v>
      </c>
      <c r="G26" s="176">
        <f t="shared" si="0"/>
        <v>10000000</v>
      </c>
      <c r="H26" s="177">
        <f>'C - Chemical Separation'!H53</f>
        <v>0.3</v>
      </c>
      <c r="I26" s="182">
        <f t="shared" si="2"/>
        <v>2.004E+19</v>
      </c>
      <c r="J26" s="185">
        <f t="shared" si="3"/>
        <v>4.99001996007984E-13</v>
      </c>
    </row>
    <row r="27" spans="1:10" ht="12.75">
      <c r="A27" s="174">
        <v>16</v>
      </c>
      <c r="B27" s="17" t="str">
        <f>'C - Chemical Separation'!B54</f>
        <v>p</v>
      </c>
      <c r="C27" s="178" t="str">
        <f>'A - Sample pretreatment'!C28</f>
        <v>description p</v>
      </c>
      <c r="D27" s="179">
        <v>10</v>
      </c>
      <c r="E27" s="175">
        <f>'C - Chemical Separation'!E54</f>
        <v>100</v>
      </c>
      <c r="F27" s="175">
        <v>10</v>
      </c>
      <c r="G27" s="176">
        <f t="shared" si="0"/>
        <v>10000000</v>
      </c>
      <c r="H27" s="177">
        <f>'C - Chemical Separation'!H54</f>
        <v>0.3</v>
      </c>
      <c r="I27" s="182">
        <f t="shared" si="2"/>
        <v>2.004E+19</v>
      </c>
      <c r="J27" s="185">
        <f t="shared" si="3"/>
        <v>4.99001996007984E-13</v>
      </c>
    </row>
    <row r="28" spans="1:10" ht="12.75">
      <c r="A28" s="174">
        <v>17</v>
      </c>
      <c r="B28" s="17" t="str">
        <f>'C - Chemical Separation'!B55</f>
        <v>q</v>
      </c>
      <c r="C28" s="178" t="str">
        <f>'A - Sample pretreatment'!C29</f>
        <v>description q</v>
      </c>
      <c r="D28" s="179">
        <v>10</v>
      </c>
      <c r="E28" s="175">
        <f>'C - Chemical Separation'!E55</f>
        <v>100</v>
      </c>
      <c r="F28" s="175">
        <v>10</v>
      </c>
      <c r="G28" s="176">
        <f t="shared" si="0"/>
        <v>10000000</v>
      </c>
      <c r="H28" s="177">
        <f>'C - Chemical Separation'!H55</f>
        <v>0.3</v>
      </c>
      <c r="I28" s="182">
        <f t="shared" si="2"/>
        <v>2.004E+19</v>
      </c>
      <c r="J28" s="185">
        <v>1E-14</v>
      </c>
    </row>
    <row r="29" spans="1:10" ht="12.75">
      <c r="A29" s="174">
        <v>18</v>
      </c>
      <c r="B29" s="17" t="str">
        <f>'C - Chemical Separation'!B56</f>
        <v>r</v>
      </c>
      <c r="C29" s="178" t="str">
        <f>'A - Sample pretreatment'!C30</f>
        <v>description r</v>
      </c>
      <c r="D29" s="179">
        <v>10</v>
      </c>
      <c r="E29" s="175">
        <f>'C - Chemical Separation'!E56</f>
        <v>100</v>
      </c>
      <c r="F29" s="175">
        <v>10</v>
      </c>
      <c r="G29" s="176">
        <f t="shared" si="0"/>
        <v>10000000</v>
      </c>
      <c r="H29" s="177">
        <f>'C - Chemical Separation'!H56</f>
        <v>0.3</v>
      </c>
      <c r="I29" s="182">
        <f t="shared" si="2"/>
        <v>2.004E+19</v>
      </c>
      <c r="J29" s="185">
        <f>G29/I29</f>
        <v>4.99001996007984E-13</v>
      </c>
    </row>
    <row r="30" spans="1:10" ht="12.75">
      <c r="A30" s="174">
        <v>19</v>
      </c>
      <c r="B30" s="17" t="str">
        <f>'C - Chemical Separation'!B57</f>
        <v>s</v>
      </c>
      <c r="C30" s="178" t="str">
        <f>'A - Sample pretreatment'!C31</f>
        <v>description s</v>
      </c>
      <c r="D30" s="179">
        <v>10</v>
      </c>
      <c r="E30" s="175">
        <f>'C - Chemical Separation'!E57</f>
        <v>100</v>
      </c>
      <c r="F30" s="175">
        <v>10</v>
      </c>
      <c r="G30" s="176">
        <f t="shared" si="0"/>
        <v>10000000</v>
      </c>
      <c r="H30" s="177">
        <f>'C - Chemical Separation'!H57</f>
        <v>0.3</v>
      </c>
      <c r="I30" s="182">
        <f t="shared" si="2"/>
        <v>2.004E+19</v>
      </c>
      <c r="J30" s="185">
        <f>G30/I30</f>
        <v>4.99001996007984E-13</v>
      </c>
    </row>
    <row r="31" spans="1:10" ht="13.5" thickBot="1">
      <c r="A31" s="174">
        <v>20</v>
      </c>
      <c r="B31" s="17" t="str">
        <f>'C - Chemical Separation'!B58</f>
        <v>t</v>
      </c>
      <c r="C31" s="178" t="str">
        <f>'A - Sample pretreatment'!C32</f>
        <v>description t</v>
      </c>
      <c r="D31" s="179">
        <v>10</v>
      </c>
      <c r="E31" s="175">
        <f>'C - Chemical Separation'!E58</f>
        <v>100</v>
      </c>
      <c r="F31" s="175">
        <v>10</v>
      </c>
      <c r="G31" s="176">
        <f t="shared" si="0"/>
        <v>10000000</v>
      </c>
      <c r="H31" s="177">
        <f>'C - Chemical Separation'!H58</f>
        <v>0.3</v>
      </c>
      <c r="I31" s="182">
        <f t="shared" si="2"/>
        <v>2.004E+19</v>
      </c>
      <c r="J31" s="186">
        <f>G31/I31</f>
        <v>4.99001996007984E-13</v>
      </c>
    </row>
    <row r="35" ht="12.75">
      <c r="A35" s="187" t="s">
        <v>216</v>
      </c>
    </row>
  </sheetData>
  <sheetProtection/>
  <mergeCells count="15">
    <mergeCell ref="F9:F11"/>
    <mergeCell ref="G9:G11"/>
    <mergeCell ref="H9:H11"/>
    <mergeCell ref="I9:I11"/>
    <mergeCell ref="J9:J11"/>
    <mergeCell ref="D9:D11"/>
    <mergeCell ref="A1:K1"/>
    <mergeCell ref="A2:K2"/>
    <mergeCell ref="A5:E5"/>
    <mergeCell ref="A6:E6"/>
    <mergeCell ref="H6:J6"/>
    <mergeCell ref="A9:A11"/>
    <mergeCell ref="B9:B11"/>
    <mergeCell ref="C9:C11"/>
    <mergeCell ref="E9:E11"/>
  </mergeCells>
  <dataValidations count="3">
    <dataValidation allowBlank="1" showInputMessage="1" showErrorMessage="1" sqref="I12:J31 G12:G31"/>
    <dataValidation type="decimal" operator="greaterThanOrEqual" allowBlank="1" showInputMessage="1" showErrorMessage="1" sqref="H12:H31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type="textLength" operator="greaterThanOrEqual" allowBlank="1" showInputMessage="1" showErrorMessage="1" sqref="C12:D31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 Bookhagen</dc:creator>
  <cp:keywords/>
  <dc:description/>
  <cp:lastModifiedBy>Bodo Bookhagen</cp:lastModifiedBy>
  <cp:lastPrinted>2007-04-24T17:57:51Z</cp:lastPrinted>
  <dcterms:created xsi:type="dcterms:W3CDTF">1970-01-01T00:25:21Z</dcterms:created>
  <dcterms:modified xsi:type="dcterms:W3CDTF">2010-08-18T19:30:33Z</dcterms:modified>
  <cp:category/>
  <cp:version/>
  <cp:contentType/>
  <cp:contentStatus/>
</cp:coreProperties>
</file>